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drawings/drawing12.xml" ContentType="application/vnd.openxmlformats-officedocument.drawing+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drawings/drawing13.xml" ContentType="application/vnd.openxmlformats-officedocument.drawing+xml"/>
  <Override PartName="/xl/tables/table61.xml" ContentType="application/vnd.openxmlformats-officedocument.spreadsheetml.table+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All-in All-out/"/>
    </mc:Choice>
  </mc:AlternateContent>
  <xr:revisionPtr revIDLastSave="47" documentId="8_{5A4D052B-2FAF-43A2-99A2-3A8A0B9F3093}" xr6:coauthVersionLast="47" xr6:coauthVersionMax="47" xr10:uidLastSave="{9F046B73-6CB2-41C0-9718-364FE11D961D}"/>
  <workbookProtection workbookAlgorithmName="SHA-512" workbookHashValue="xuBuDCwdZE59mS2QzA7XHcutbmxwMY48gyQvHdsV4KPT2F1xgZTaLMVT4X/qsVAybh19tKAQNmQlTLrfG0tv/Q==" workbookSaltValue="KnJzSJBq7MExhR/8+zzn/A==" workbookSpinCount="100000" lockStructure="1"/>
  <bookViews>
    <workbookView xWindow="-108" yWindow="-108" windowWidth="23256" windowHeight="12456"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state="hidden" r:id="rId11"/>
    <sheet name="Mortality" sheetId="37" r:id="rId12"/>
    <sheet name="Mortality - Cleaner fish" sheetId="57" state="hidden" r:id="rId13"/>
    <sheet name="Veterinary therapeutants" sheetId="17" r:id="rId14"/>
    <sheet name="Sea lice reporting" sheetId="49" state="hidden" r:id="rId15"/>
    <sheet name="Dropdown tables - Production" sheetId="33" state="hidden" r:id="rId16"/>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7" l="1"/>
  <c r="Q7" i="17"/>
  <c r="Q8" i="17"/>
  <c r="Q9" i="17"/>
  <c r="Q10" i="17"/>
  <c r="Q11" i="17"/>
  <c r="Q12" i="17"/>
  <c r="Q13" i="17"/>
  <c r="Q14" i="17"/>
  <c r="Q15" i="17"/>
  <c r="Q16" i="17"/>
  <c r="Q17" i="17"/>
  <c r="Q18" i="17"/>
  <c r="Q19" i="17"/>
  <c r="Q20" i="17"/>
  <c r="Q21" i="17"/>
  <c r="Q22" i="17"/>
  <c r="Q23" i="17"/>
  <c r="Q24" i="17"/>
  <c r="Q25" i="17"/>
  <c r="Q26" i="17"/>
  <c r="Q27" i="17"/>
  <c r="Q5" i="17"/>
  <c r="J8" i="37" l="1"/>
  <c r="J9" i="37"/>
  <c r="J10" i="37"/>
  <c r="J11" i="37"/>
  <c r="J12" i="37"/>
  <c r="J13" i="37"/>
  <c r="J14" i="37"/>
  <c r="J15" i="37"/>
  <c r="J16" i="37"/>
  <c r="J17" i="37"/>
  <c r="J18" i="37"/>
  <c r="J19" i="37"/>
  <c r="J20" i="37"/>
  <c r="J21" i="37"/>
  <c r="J22" i="37"/>
  <c r="J23" i="37"/>
  <c r="J24" i="37"/>
  <c r="J25" i="37"/>
  <c r="J26" i="37"/>
  <c r="J27" i="37"/>
  <c r="X8" i="12"/>
  <c r="X9" i="12"/>
  <c r="X10" i="12"/>
  <c r="X11" i="12"/>
  <c r="X12" i="12"/>
  <c r="X13" i="12"/>
  <c r="X14" i="12"/>
  <c r="X15" i="12"/>
  <c r="X16" i="12"/>
  <c r="X17" i="12"/>
  <c r="X18" i="12"/>
  <c r="X19" i="12"/>
  <c r="X20" i="12"/>
  <c r="X21" i="12"/>
  <c r="X22" i="12"/>
  <c r="X23" i="12"/>
  <c r="X24" i="12"/>
  <c r="X25" i="12"/>
  <c r="X26" i="12"/>
  <c r="X27" i="12"/>
  <c r="X28" i="12"/>
  <c r="X29" i="12"/>
  <c r="W8" i="12"/>
  <c r="W9" i="12"/>
  <c r="W10" i="12"/>
  <c r="W11" i="12"/>
  <c r="W12" i="12"/>
  <c r="W13" i="12"/>
  <c r="W14" i="12"/>
  <c r="W15" i="12"/>
  <c r="W16" i="12"/>
  <c r="W17" i="12"/>
  <c r="W18" i="12"/>
  <c r="W19" i="12"/>
  <c r="W20" i="12"/>
  <c r="W21" i="12"/>
  <c r="W22" i="12"/>
  <c r="W23" i="12"/>
  <c r="W24" i="12"/>
  <c r="W25" i="12"/>
  <c r="W26" i="12"/>
  <c r="W27" i="12"/>
  <c r="W28" i="12"/>
  <c r="W29" i="12"/>
  <c r="K8" i="37"/>
  <c r="K9" i="37"/>
  <c r="K10" i="37"/>
  <c r="K11" i="37"/>
  <c r="K12" i="37"/>
  <c r="K13" i="37"/>
  <c r="K14" i="37"/>
  <c r="K15" i="37"/>
  <c r="K16" i="37"/>
  <c r="K17" i="37"/>
  <c r="K18" i="37"/>
  <c r="K19" i="37"/>
  <c r="K20" i="37"/>
  <c r="K21" i="37"/>
  <c r="K22" i="37"/>
  <c r="K23" i="37"/>
  <c r="K24" i="37"/>
  <c r="K25" i="37"/>
  <c r="K26" i="37"/>
  <c r="K27" i="37"/>
  <c r="D7" i="24"/>
  <c r="D8" i="24"/>
  <c r="D9" i="24"/>
  <c r="D10" i="24"/>
  <c r="D6" i="24"/>
  <c r="U7" i="17"/>
  <c r="U8" i="17"/>
  <c r="U9" i="17"/>
  <c r="U10" i="17"/>
  <c r="U11" i="17"/>
  <c r="U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T7" i="17"/>
  <c r="T8" i="17"/>
  <c r="T9" i="17"/>
  <c r="T10" i="17"/>
  <c r="T11" i="17"/>
  <c r="T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S7" i="17"/>
  <c r="S8" i="17"/>
  <c r="S9" i="17"/>
  <c r="S10" i="17"/>
  <c r="S11" i="17"/>
  <c r="S12" i="17"/>
  <c r="S13" i="17"/>
  <c r="S14" i="17"/>
  <c r="S15" i="17"/>
  <c r="S16" i="17"/>
  <c r="S17" i="17"/>
  <c r="S18" i="17"/>
  <c r="S19" i="17"/>
  <c r="S20" i="17"/>
  <c r="S21" i="17"/>
  <c r="S22" i="17"/>
  <c r="S23" i="17"/>
  <c r="S24" i="17"/>
  <c r="S25" i="17"/>
  <c r="S26" i="17"/>
  <c r="S27" i="17"/>
  <c r="S28" i="17"/>
  <c r="S29" i="17"/>
  <c r="S30" i="17"/>
  <c r="S31" i="17"/>
  <c r="S32" i="17"/>
  <c r="S33" i="17"/>
  <c r="S34" i="17"/>
  <c r="S35" i="17"/>
  <c r="S36" i="17"/>
  <c r="S37" i="17"/>
  <c r="S38" i="17"/>
  <c r="S39" i="17"/>
  <c r="S40" i="17"/>
  <c r="S41" i="17"/>
  <c r="S42" i="17"/>
  <c r="S43" i="17"/>
  <c r="S44" i="17"/>
  <c r="S45" i="17"/>
  <c r="S46" i="17"/>
  <c r="S47" i="17"/>
  <c r="S48" i="17"/>
  <c r="S49" i="17"/>
  <c r="S50" i="17"/>
  <c r="S51" i="17"/>
  <c r="S52" i="17"/>
  <c r="S53" i="17"/>
  <c r="S54" i="17"/>
  <c r="S55" i="17"/>
  <c r="H3" i="33" a="1"/>
  <c r="H3" i="33" s="1"/>
  <c r="K3" i="33" s="1" a="1"/>
  <c r="K3" i="33" s="1"/>
  <c r="S5" i="17" l="1"/>
  <c r="T5" i="17"/>
  <c r="S6" i="17"/>
  <c r="T6" i="17"/>
  <c r="U5" i="17"/>
  <c r="U6" i="17"/>
  <c r="V51" i="17"/>
  <c r="W51" i="17" s="1"/>
  <c r="V23" i="17"/>
  <c r="W23" i="17" s="1"/>
  <c r="V40" i="17"/>
  <c r="W40" i="17" s="1"/>
  <c r="V26" i="17"/>
  <c r="W26" i="17" s="1"/>
  <c r="V38" i="17"/>
  <c r="W38" i="17" s="1"/>
  <c r="V18" i="17"/>
  <c r="W18" i="17" s="1"/>
  <c r="V37" i="17"/>
  <c r="W37" i="17" s="1"/>
  <c r="V17" i="17"/>
  <c r="W17" i="17" s="1"/>
  <c r="V16" i="17"/>
  <c r="W16" i="17" s="1"/>
  <c r="V15" i="17"/>
  <c r="W15" i="17" s="1"/>
  <c r="V54" i="17"/>
  <c r="W54" i="17" s="1"/>
  <c r="V34" i="17"/>
  <c r="W34" i="17" s="1"/>
  <c r="V41" i="17"/>
  <c r="W41" i="17" s="1"/>
  <c r="V13" i="17"/>
  <c r="W13" i="17" s="1"/>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Y101" i="12"/>
  <c r="Y102" i="12"/>
  <c r="Y103" i="12"/>
  <c r="Y104" i="12"/>
  <c r="Y105" i="12"/>
  <c r="Y106" i="12"/>
  <c r="Y107" i="12"/>
  <c r="Y108" i="12"/>
  <c r="Y109" i="12"/>
  <c r="Y110" i="12"/>
  <c r="Y111" i="12"/>
  <c r="Y112" i="12"/>
  <c r="Y113" i="12"/>
  <c r="Y114" i="12"/>
  <c r="Y115" i="12"/>
  <c r="Y116" i="12"/>
  <c r="Y117" i="12"/>
  <c r="Y118" i="12"/>
  <c r="Y119" i="12"/>
  <c r="Y120" i="12"/>
  <c r="Y121" i="12"/>
  <c r="Y122" i="12"/>
  <c r="Y123" i="12"/>
  <c r="Y124" i="12"/>
  <c r="Y125" i="12"/>
  <c r="Y126" i="12"/>
  <c r="Y127" i="12"/>
  <c r="Y128" i="12"/>
  <c r="Y129" i="12"/>
  <c r="Y130" i="12"/>
  <c r="Y131" i="12"/>
  <c r="Y132" i="12"/>
  <c r="Y133" i="12"/>
  <c r="Y134" i="12"/>
  <c r="Y135" i="12"/>
  <c r="Y136" i="12"/>
  <c r="Y137" i="12"/>
  <c r="Y138" i="12"/>
  <c r="Y139" i="12"/>
  <c r="Y140" i="12"/>
  <c r="Y141" i="12"/>
  <c r="Y142" i="12"/>
  <c r="Y143" i="12"/>
  <c r="Y144" i="12"/>
  <c r="Y145" i="12"/>
  <c r="Y146" i="12"/>
  <c r="Y147" i="12"/>
  <c r="Y148" i="12"/>
  <c r="Y149" i="12"/>
  <c r="Y150"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Z101" i="12"/>
  <c r="Z102" i="12"/>
  <c r="Z103" i="12"/>
  <c r="Z104" i="12"/>
  <c r="Z105" i="12"/>
  <c r="Z106" i="12"/>
  <c r="Z107" i="12"/>
  <c r="Z108" i="12"/>
  <c r="Z109" i="12"/>
  <c r="Z110" i="12"/>
  <c r="Z111" i="12"/>
  <c r="Z112" i="12"/>
  <c r="Z113" i="12"/>
  <c r="Z114" i="12"/>
  <c r="Z115" i="12"/>
  <c r="Z116" i="12"/>
  <c r="Z117" i="12"/>
  <c r="Z118" i="12"/>
  <c r="Z119" i="12"/>
  <c r="Z120" i="12"/>
  <c r="Z121" i="12"/>
  <c r="Z122" i="12"/>
  <c r="Z123" i="12"/>
  <c r="Z124" i="12"/>
  <c r="Z125" i="12"/>
  <c r="Z126" i="12"/>
  <c r="Z127" i="12"/>
  <c r="Z128" i="12"/>
  <c r="Z129" i="12"/>
  <c r="Z130" i="12"/>
  <c r="Z131" i="12"/>
  <c r="Z132" i="12"/>
  <c r="Z133" i="12"/>
  <c r="Z134" i="12"/>
  <c r="Z135" i="12"/>
  <c r="Z136" i="12"/>
  <c r="Z137" i="12"/>
  <c r="Z138" i="12"/>
  <c r="Z139" i="12"/>
  <c r="Z140" i="12"/>
  <c r="Z141" i="12"/>
  <c r="Z142" i="12"/>
  <c r="Z143" i="12"/>
  <c r="Z144" i="12"/>
  <c r="Z145" i="12"/>
  <c r="Z146" i="12"/>
  <c r="Z147" i="12"/>
  <c r="Z148" i="12"/>
  <c r="Z149" i="12"/>
  <c r="Z150" i="12"/>
  <c r="C5" i="53"/>
  <c r="C5" i="56"/>
  <c r="C5" i="27"/>
  <c r="C5" i="39"/>
  <c r="V39" i="17" l="1"/>
  <c r="W39" i="17" s="1"/>
  <c r="V21" i="17"/>
  <c r="W21" i="17" s="1"/>
  <c r="V24" i="17"/>
  <c r="W24" i="17" s="1"/>
  <c r="V52" i="17"/>
  <c r="W52" i="17" s="1"/>
  <c r="V10" i="17"/>
  <c r="W10" i="17" s="1"/>
  <c r="V42" i="17"/>
  <c r="W42" i="17" s="1"/>
  <c r="V25" i="17"/>
  <c r="W25" i="17" s="1"/>
  <c r="V35" i="17"/>
  <c r="W35" i="17" s="1"/>
  <c r="V50" i="17"/>
  <c r="W50" i="17" s="1"/>
  <c r="V11" i="17"/>
  <c r="W11" i="17" s="1"/>
  <c r="V43" i="17"/>
  <c r="W43" i="17" s="1"/>
  <c r="V36" i="17"/>
  <c r="W36" i="17" s="1"/>
  <c r="V20" i="17"/>
  <c r="W20" i="17" s="1"/>
  <c r="V32" i="17"/>
  <c r="W32" i="17" s="1"/>
  <c r="V12" i="17"/>
  <c r="W12" i="17" s="1"/>
  <c r="V7" i="17"/>
  <c r="W7" i="17" s="1"/>
  <c r="V19" i="17"/>
  <c r="W19" i="17" s="1"/>
  <c r="V47" i="17"/>
  <c r="W47" i="17" s="1"/>
  <c r="V29" i="17"/>
  <c r="W29" i="17" s="1"/>
  <c r="V28" i="17"/>
  <c r="W28" i="17" s="1"/>
  <c r="V46" i="17"/>
  <c r="W46" i="17" s="1"/>
  <c r="V8" i="17"/>
  <c r="W8" i="17" s="1"/>
  <c r="V33" i="17"/>
  <c r="W33" i="17" s="1"/>
  <c r="V55" i="17"/>
  <c r="W55" i="17" s="1"/>
  <c r="V22" i="17"/>
  <c r="W22" i="17" s="1"/>
  <c r="V31" i="17"/>
  <c r="W31" i="17" s="1"/>
  <c r="V27" i="17"/>
  <c r="W27" i="17" s="1"/>
  <c r="V48" i="17"/>
  <c r="W48" i="17" s="1"/>
  <c r="V49" i="17"/>
  <c r="W49" i="17" s="1"/>
  <c r="V53" i="17"/>
  <c r="W53" i="17" s="1"/>
  <c r="V30" i="17"/>
  <c r="W30" i="17" s="1"/>
  <c r="V14" i="17"/>
  <c r="W14" i="17" s="1"/>
  <c r="V9" i="17"/>
  <c r="W9" i="17" s="1"/>
  <c r="V44" i="17"/>
  <c r="W44" i="17" s="1"/>
  <c r="V5" i="17"/>
  <c r="W5" i="17" s="1"/>
  <c r="V45" i="17"/>
  <c r="W45" i="17" s="1"/>
  <c r="V6" i="17"/>
  <c r="W6" i="17" s="1"/>
  <c r="N5" i="24"/>
  <c r="N6" i="24"/>
  <c r="N7" i="24"/>
  <c r="N8" i="24"/>
  <c r="N9" i="24"/>
  <c r="N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I5" i="57"/>
  <c r="I6" i="57"/>
  <c r="I7" i="57"/>
  <c r="I8" i="57"/>
  <c r="I9" i="57"/>
  <c r="I10" i="57"/>
  <c r="I11" i="57"/>
  <c r="I12" i="57"/>
  <c r="I13" i="57"/>
  <c r="I14" i="57"/>
  <c r="I15" i="57"/>
  <c r="I16" i="57"/>
  <c r="I17" i="57"/>
  <c r="I18" i="57"/>
  <c r="I19" i="57"/>
  <c r="I20" i="57"/>
  <c r="H5" i="57"/>
  <c r="H6" i="57"/>
  <c r="H7" i="57"/>
  <c r="H8" i="57"/>
  <c r="H9" i="57"/>
  <c r="H10" i="57"/>
  <c r="H11" i="57"/>
  <c r="H12" i="57"/>
  <c r="H13" i="57"/>
  <c r="H14" i="57"/>
  <c r="H15" i="57"/>
  <c r="H16" i="57"/>
  <c r="H17" i="57"/>
  <c r="H18" i="57"/>
  <c r="H19" i="57"/>
  <c r="H20" i="57"/>
  <c r="E17" i="41"/>
  <c r="H56" i="52" l="1"/>
  <c r="H44" i="52"/>
  <c r="H32" i="52"/>
  <c r="D5" i="33" l="1"/>
  <c r="D6" i="33"/>
  <c r="D7" i="33"/>
  <c r="D8" i="33"/>
  <c r="C5" i="33"/>
  <c r="C6" i="33"/>
  <c r="C7" i="33"/>
  <c r="C8" i="33"/>
  <c r="B5" i="33"/>
  <c r="B6" i="33"/>
  <c r="B7" i="33"/>
  <c r="B8" i="33"/>
  <c r="A5" i="33"/>
  <c r="A6" i="33"/>
  <c r="A7" i="33"/>
  <c r="A8" i="33"/>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C101" i="12"/>
  <c r="AC102" i="12"/>
  <c r="AC103" i="12"/>
  <c r="AC104" i="12"/>
  <c r="AC105" i="12"/>
  <c r="AC106" i="12"/>
  <c r="AC107" i="12"/>
  <c r="AC108" i="12"/>
  <c r="AC109" i="12"/>
  <c r="AC110" i="12"/>
  <c r="AC111" i="12"/>
  <c r="AC112" i="12"/>
  <c r="AC113" i="12"/>
  <c r="AC114" i="12"/>
  <c r="AC115" i="12"/>
  <c r="AC116" i="12"/>
  <c r="AC117" i="12"/>
  <c r="AC118" i="12"/>
  <c r="AC119" i="12"/>
  <c r="AC120" i="12"/>
  <c r="AC121" i="12"/>
  <c r="AC122" i="12"/>
  <c r="AC123" i="12"/>
  <c r="AC124" i="12"/>
  <c r="AC125" i="12"/>
  <c r="AC126" i="12"/>
  <c r="AC127" i="12"/>
  <c r="AC128" i="12"/>
  <c r="AC129" i="12"/>
  <c r="AC130" i="12"/>
  <c r="AC131" i="12"/>
  <c r="AC132" i="12"/>
  <c r="AC133" i="12"/>
  <c r="AC134" i="12"/>
  <c r="AC135" i="12"/>
  <c r="AC136" i="12"/>
  <c r="AC137" i="12"/>
  <c r="AC138" i="12"/>
  <c r="AC139" i="12"/>
  <c r="AC140" i="12"/>
  <c r="AC141" i="12"/>
  <c r="AC142" i="12"/>
  <c r="AC143" i="12"/>
  <c r="AC144" i="12"/>
  <c r="AC145" i="12"/>
  <c r="AC146" i="12"/>
  <c r="AC147" i="12"/>
  <c r="AC148" i="12"/>
  <c r="AC149" i="12"/>
  <c r="AC150" i="12"/>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Z34" i="12"/>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B101" i="12"/>
  <c r="AB102" i="12"/>
  <c r="AB103" i="12"/>
  <c r="AB104" i="12"/>
  <c r="AB105" i="12"/>
  <c r="AB106" i="12"/>
  <c r="AB107" i="12"/>
  <c r="AB108" i="12"/>
  <c r="AB109" i="12"/>
  <c r="AB110" i="12"/>
  <c r="AB111" i="12"/>
  <c r="AB112" i="12"/>
  <c r="AB113" i="12"/>
  <c r="AB114" i="12"/>
  <c r="AB115" i="12"/>
  <c r="AB116" i="12"/>
  <c r="AB117" i="12"/>
  <c r="AB118" i="12"/>
  <c r="AB119" i="12"/>
  <c r="AB120" i="12"/>
  <c r="AB121" i="12"/>
  <c r="AB122" i="12"/>
  <c r="AB123" i="12"/>
  <c r="AB124" i="12"/>
  <c r="AB125" i="12"/>
  <c r="AB126" i="12"/>
  <c r="AB127" i="12"/>
  <c r="AB128" i="12"/>
  <c r="AB129" i="12"/>
  <c r="AB130" i="12"/>
  <c r="AB131" i="12"/>
  <c r="AB132" i="12"/>
  <c r="AB133" i="12"/>
  <c r="AB134" i="12"/>
  <c r="AB135" i="12"/>
  <c r="AB136" i="12"/>
  <c r="AB137" i="12"/>
  <c r="AB138" i="12"/>
  <c r="AB139" i="12"/>
  <c r="AB140" i="12"/>
  <c r="AB141" i="12"/>
  <c r="AB142" i="12"/>
  <c r="AB143" i="12"/>
  <c r="AB144" i="12"/>
  <c r="AB145" i="12"/>
  <c r="AB146" i="12"/>
  <c r="AB147" i="12"/>
  <c r="AB148" i="12"/>
  <c r="AB149" i="12"/>
  <c r="AB15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AA101" i="12"/>
  <c r="AA102" i="12"/>
  <c r="AA103" i="12"/>
  <c r="AA104" i="12"/>
  <c r="AA105" i="12"/>
  <c r="AA106" i="12"/>
  <c r="AA107" i="12"/>
  <c r="AA108" i="12"/>
  <c r="AA109" i="12"/>
  <c r="AA110" i="12"/>
  <c r="AA111" i="12"/>
  <c r="AA112" i="12"/>
  <c r="AA113" i="12"/>
  <c r="AA114" i="12"/>
  <c r="AA115" i="12"/>
  <c r="AA116" i="12"/>
  <c r="AA117" i="12"/>
  <c r="AA118" i="12"/>
  <c r="AA119" i="12"/>
  <c r="AA120" i="12"/>
  <c r="AA121" i="12"/>
  <c r="AA122" i="12"/>
  <c r="AA123" i="12"/>
  <c r="AA124" i="12"/>
  <c r="AA125" i="12"/>
  <c r="AA126" i="12"/>
  <c r="AA127" i="12"/>
  <c r="AA128" i="12"/>
  <c r="AA129" i="12"/>
  <c r="AA130" i="12"/>
  <c r="AA131" i="12"/>
  <c r="AA132" i="12"/>
  <c r="AA133" i="12"/>
  <c r="AA134" i="12"/>
  <c r="AA135" i="12"/>
  <c r="AA136" i="12"/>
  <c r="AA137" i="12"/>
  <c r="AA138" i="12"/>
  <c r="AA139" i="12"/>
  <c r="AA140" i="12"/>
  <c r="AA141" i="12"/>
  <c r="AA142" i="12"/>
  <c r="AA143" i="12"/>
  <c r="AA144" i="12"/>
  <c r="AA145" i="12"/>
  <c r="AA146" i="12"/>
  <c r="AA147" i="12"/>
  <c r="AA148" i="12"/>
  <c r="AA149" i="12"/>
  <c r="AA150" i="12"/>
  <c r="Y34" i="12"/>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O22" i="17"/>
  <c r="O23" i="17"/>
  <c r="O24" i="17"/>
  <c r="O13" i="17"/>
  <c r="O25" i="17"/>
  <c r="O27" i="17"/>
  <c r="O12" i="17"/>
  <c r="O15" i="17"/>
  <c r="O26" i="17"/>
  <c r="O10" i="17"/>
  <c r="O11" i="17"/>
  <c r="O14" i="17"/>
  <c r="O16" i="17"/>
  <c r="O17" i="17"/>
  <c r="O18" i="17"/>
  <c r="O19" i="17"/>
  <c r="O20" i="17"/>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O8" i="17"/>
  <c r="O9" i="17"/>
  <c r="N9" i="12"/>
  <c r="Q9" i="12"/>
  <c r="O6" i="17"/>
  <c r="O5" i="17"/>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J7" i="9"/>
  <c r="J8" i="9"/>
  <c r="J9" i="9"/>
  <c r="I9" i="37"/>
  <c r="E3" i="33"/>
  <c r="I6" i="37"/>
  <c r="I7" i="37"/>
  <c r="I5" i="37"/>
  <c r="I8" i="37"/>
  <c r="L9" i="9" l="1"/>
  <c r="M9" i="9"/>
  <c r="K9" i="9"/>
  <c r="M8" i="9"/>
  <c r="K8" i="9"/>
  <c r="L8" i="9"/>
  <c r="M7" i="9"/>
  <c r="L7" i="9"/>
  <c r="K7" i="9"/>
  <c r="M6" i="9"/>
  <c r="K6" i="9"/>
  <c r="L6" i="9"/>
  <c r="K6" i="37"/>
  <c r="J6" i="37"/>
  <c r="W5" i="12"/>
  <c r="X5" i="12"/>
  <c r="J5" i="37"/>
  <c r="K5" i="37"/>
  <c r="L5" i="9"/>
  <c r="K5" i="9"/>
  <c r="J7" i="37"/>
  <c r="K7" i="37"/>
  <c r="X7" i="12"/>
  <c r="W7" i="12"/>
  <c r="X6" i="12"/>
  <c r="W6" i="12"/>
  <c r="R22" i="12"/>
  <c r="S22" i="12" s="1"/>
  <c r="R17" i="12"/>
  <c r="S17" i="12" s="1"/>
  <c r="P20" i="17"/>
  <c r="P19" i="17"/>
  <c r="R13" i="12"/>
  <c r="S13" i="12" s="1"/>
  <c r="P18" i="17"/>
  <c r="R12" i="12"/>
  <c r="S12" i="12" s="1"/>
  <c r="P17" i="17"/>
  <c r="R28" i="12"/>
  <c r="S28" i="12" s="1"/>
  <c r="P16" i="17"/>
  <c r="R26" i="12"/>
  <c r="S26" i="12" s="1"/>
  <c r="P14" i="17"/>
  <c r="R25" i="12"/>
  <c r="S25" i="12" s="1"/>
  <c r="P11" i="17"/>
  <c r="R8" i="12"/>
  <c r="S8" i="12" s="1"/>
  <c r="R24" i="12"/>
  <c r="S24" i="12" s="1"/>
  <c r="P10" i="17"/>
  <c r="R6" i="12"/>
  <c r="T6" i="12" s="1" a="1"/>
  <c r="T6" i="12" s="1"/>
  <c r="R14" i="12"/>
  <c r="S14" i="12" s="1"/>
  <c r="R21" i="12"/>
  <c r="S21" i="12" s="1"/>
  <c r="R7" i="12"/>
  <c r="S7" i="12" s="1"/>
  <c r="P26" i="17"/>
  <c r="R20" i="12"/>
  <c r="S20" i="12" s="1"/>
  <c r="P15" i="17"/>
  <c r="R23" i="12"/>
  <c r="S23" i="12" s="1"/>
  <c r="R5" i="12"/>
  <c r="T5" i="12" s="1" a="1"/>
  <c r="T5" i="12" s="1"/>
  <c r="R16" i="12"/>
  <c r="S16" i="12" s="1"/>
  <c r="P12" i="17"/>
  <c r="P5" i="17"/>
  <c r="R15" i="12"/>
  <c r="S15" i="12" s="1"/>
  <c r="P27" i="17"/>
  <c r="R29" i="12"/>
  <c r="S29" i="12" s="1"/>
  <c r="P25" i="17"/>
  <c r="R11" i="12"/>
  <c r="S11" i="12" s="1"/>
  <c r="R9" i="12"/>
  <c r="S9" i="12" s="1"/>
  <c r="R10" i="12"/>
  <c r="S10" i="12" s="1"/>
  <c r="P13" i="17"/>
  <c r="P24" i="17"/>
  <c r="P6" i="17"/>
  <c r="R27" i="12"/>
  <c r="S27" i="12" s="1"/>
  <c r="P22" i="17"/>
  <c r="P9" i="17"/>
  <c r="R19" i="12"/>
  <c r="S19" i="12" s="1"/>
  <c r="P23" i="17"/>
  <c r="P8" i="17"/>
  <c r="P7" i="17"/>
  <c r="R18" i="12"/>
  <c r="S18" i="12" s="1"/>
  <c r="P21" i="17"/>
  <c r="L25" i="37"/>
  <c r="L8" i="37"/>
  <c r="L20" i="37"/>
  <c r="L5" i="37"/>
  <c r="L23" i="37"/>
  <c r="L26" i="37"/>
  <c r="L7" i="37"/>
  <c r="L16" i="37"/>
  <c r="L10" i="37"/>
  <c r="L21" i="37"/>
  <c r="L22" i="37"/>
  <c r="L27" i="37"/>
  <c r="L12" i="37"/>
  <c r="L19" i="37"/>
  <c r="L6" i="37"/>
  <c r="L11" i="37"/>
  <c r="L14" i="37"/>
  <c r="L9" i="37"/>
  <c r="L15" i="37"/>
  <c r="L18" i="37"/>
  <c r="L13" i="37"/>
  <c r="L17" i="37"/>
  <c r="L24" i="37"/>
  <c r="C24" i="53"/>
  <c r="C25" i="53" s="1"/>
  <c r="C26" i="53" s="1"/>
  <c r="C51" i="53"/>
  <c r="M5" i="9" l="1"/>
  <c r="S6" i="12"/>
  <c r="V6" i="12" s="1"/>
  <c r="T13" i="12" a="1"/>
  <c r="T13" i="12" s="1"/>
  <c r="T17" i="12" a="1"/>
  <c r="T17" i="12" s="1"/>
  <c r="T26" i="12" a="1"/>
  <c r="T26" i="12" s="1"/>
  <c r="T10" i="12" a="1"/>
  <c r="T10" i="12" s="1"/>
  <c r="T8" i="12" a="1"/>
  <c r="T8" i="12" s="1"/>
  <c r="T7" i="12" a="1"/>
  <c r="T7" i="12" s="1"/>
  <c r="T22" i="12" a="1"/>
  <c r="T22" i="12" s="1"/>
  <c r="V7" i="12"/>
  <c r="U7" i="12"/>
  <c r="V12" i="12"/>
  <c r="U12" i="12"/>
  <c r="U9" i="12"/>
  <c r="V9" i="12"/>
  <c r="U11" i="12"/>
  <c r="V11" i="12"/>
  <c r="U17" i="12"/>
  <c r="V17" i="12"/>
  <c r="S5" i="12"/>
  <c r="T18" i="12" a="1"/>
  <c r="T18" i="12" s="1"/>
  <c r="T11" i="12" a="1"/>
  <c r="T11" i="12" s="1"/>
  <c r="T15" i="12" a="1"/>
  <c r="T15" i="12" s="1"/>
  <c r="V23" i="12"/>
  <c r="U23" i="12"/>
  <c r="V28" i="12"/>
  <c r="U28" i="12"/>
  <c r="V22" i="12"/>
  <c r="U22" i="12"/>
  <c r="T23" i="12" a="1"/>
  <c r="T23" i="12" s="1"/>
  <c r="T19" i="12" a="1"/>
  <c r="T19" i="12" s="1"/>
  <c r="T9" i="12" a="1"/>
  <c r="T9" i="12" s="1"/>
  <c r="V29" i="12"/>
  <c r="U29" i="12"/>
  <c r="U8" i="12"/>
  <c r="V8" i="12"/>
  <c r="T29" i="12" a="1"/>
  <c r="T29" i="12" s="1"/>
  <c r="T14" i="12" a="1"/>
  <c r="T14" i="12" s="1"/>
  <c r="V24" i="12"/>
  <c r="U24" i="12"/>
  <c r="V20" i="12"/>
  <c r="U20" i="12"/>
  <c r="V15" i="12"/>
  <c r="U15" i="12"/>
  <c r="V25" i="12"/>
  <c r="U25" i="12"/>
  <c r="V13" i="12"/>
  <c r="U13" i="12"/>
  <c r="T27" i="12" a="1"/>
  <c r="T27" i="12" s="1"/>
  <c r="T28" i="12" a="1"/>
  <c r="T28" i="12" s="1"/>
  <c r="U27" i="12"/>
  <c r="V27" i="12"/>
  <c r="U10" i="12"/>
  <c r="V10" i="12"/>
  <c r="V21" i="12"/>
  <c r="U21" i="12"/>
  <c r="T21" i="12" a="1"/>
  <c r="T21" i="12" s="1"/>
  <c r="T25" i="12" a="1"/>
  <c r="T25" i="12" s="1"/>
  <c r="V18" i="12"/>
  <c r="U18" i="12"/>
  <c r="T12" i="12" a="1"/>
  <c r="T12" i="12" s="1"/>
  <c r="U19" i="12"/>
  <c r="V19" i="12"/>
  <c r="U16" i="12"/>
  <c r="V16" i="12"/>
  <c r="V14" i="12"/>
  <c r="U14" i="12"/>
  <c r="V26" i="12"/>
  <c r="U26" i="12"/>
  <c r="T24" i="12" a="1"/>
  <c r="T24" i="12" s="1"/>
  <c r="T16" i="12" a="1"/>
  <c r="T16" i="12" s="1"/>
  <c r="T20" i="12" a="1"/>
  <c r="T20" i="12" s="1"/>
  <c r="N21" i="37"/>
  <c r="M17" i="37"/>
  <c r="N10" i="37"/>
  <c r="N25" i="37"/>
  <c r="M24" i="37"/>
  <c r="M11" i="37"/>
  <c r="N6" i="37"/>
  <c r="N7" i="37"/>
  <c r="M5" i="37"/>
  <c r="N26" i="37"/>
  <c r="N9" i="37"/>
  <c r="M13" i="37"/>
  <c r="N12" i="37"/>
  <c r="N23" i="37"/>
  <c r="M21" i="37"/>
  <c r="M15" i="37"/>
  <c r="N14" i="37"/>
  <c r="M22" i="37"/>
  <c r="N15" i="37"/>
  <c r="N16" i="37"/>
  <c r="M12" i="37"/>
  <c r="M23" i="37"/>
  <c r="N13" i="37"/>
  <c r="M9" i="37"/>
  <c r="M6" i="37"/>
  <c r="M7" i="37"/>
  <c r="N8" i="37"/>
  <c r="N11" i="37"/>
  <c r="N24" i="37"/>
  <c r="M18" i="37"/>
  <c r="M27" i="37"/>
  <c r="M8" i="37"/>
  <c r="N20" i="37"/>
  <c r="M16" i="37"/>
  <c r="M10" i="37"/>
  <c r="N19" i="37"/>
  <c r="N22" i="37"/>
  <c r="N17" i="37"/>
  <c r="N18" i="37"/>
  <c r="M14" i="37"/>
  <c r="M19" i="37"/>
  <c r="N27" i="37"/>
  <c r="M26" i="37"/>
  <c r="M25" i="37"/>
  <c r="M20" i="37"/>
  <c r="C27" i="53"/>
  <c r="C28" i="53" s="1"/>
  <c r="C29" i="53" s="1"/>
  <c r="C52" i="53"/>
  <c r="U6" i="12" l="1"/>
  <c r="V5" i="12"/>
  <c r="U5" i="12"/>
  <c r="N5" i="37"/>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<sst xmlns="http://schemas.openxmlformats.org/spreadsheetml/2006/main" count="14363" uniqueCount="1945">
  <si>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</si>
  <si>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</si>
  <si>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</si>
  <si>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</si>
  <si>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</si>
  <si>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</si>
  <si>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</si>
  <si>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</si>
  <si>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</si>
  <si>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</si>
  <si>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</si>
  <si>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</si>
  <si>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</si>
  <si>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</si>
  <si>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</si>
  <si>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</si>
  <si>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</si>
  <si>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</si>
  <si>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</si>
  <si>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</si>
  <si>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</si>
  <si>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</si>
  <si>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</si>
  <si>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</si>
  <si>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4.5.8</t>
  </si>
  <si>
    <t>Sea lice reporting</t>
  </si>
  <si>
    <t>Sea lice - Parasiticide load</t>
  </si>
  <si>
    <t>4.5.18</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</si>
  <si>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</si>
  <si>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</si>
  <si>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</si>
  <si>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</si>
  <si>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</si>
  <si>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</si>
  <si>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</si>
  <si>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</si>
  <si>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</si>
  <si>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</si>
  <si>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</si>
  <si>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</si>
  <si>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</si>
  <si>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</si>
  <si>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</si>
  <si>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</si>
  <si>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</si>
  <si>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</si>
  <si>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</si>
  <si>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</si>
  <si>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</si>
  <si>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</si>
  <si>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</si>
  <si>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</si>
  <si>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</si>
  <si>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</si>
  <si>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</si>
  <si>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</si>
  <si>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</si>
  <si>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</si>
  <si>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</si>
  <si>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</si>
  <si>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</si>
  <si>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</si>
  <si>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</si>
  <si>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</si>
  <si>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</si>
  <si>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</si>
  <si>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</si>
  <si>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</si>
  <si>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</si>
  <si>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</si>
  <si>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</si>
  <si>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</si>
  <si>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</si>
  <si>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</si>
  <si>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</si>
  <si>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</si>
  <si>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</si>
  <si>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</si>
  <si>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</si>
  <si>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</si>
  <si>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</si>
  <si>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</si>
  <si>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</si>
  <si>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</si>
  <si>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</si>
  <si>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</si>
  <si>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</si>
  <si>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</si>
  <si>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</si>
  <si>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</si>
  <si>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</si>
  <si>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</si>
  <si>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</si>
  <si>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</si>
  <si>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</si>
  <si>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</si>
  <si>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</si>
  <si>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</si>
  <si>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</si>
  <si>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</si>
  <si>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</si>
  <si>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</si>
  <si>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</si>
  <si>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</si>
  <si>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</si>
  <si>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</si>
  <si>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</si>
  <si>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</si>
  <si>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</si>
  <si>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</si>
  <si>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</si>
  <si>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</si>
  <si>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</si>
  <si>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</si>
  <si>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</si>
  <si>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</si>
  <si>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</si>
  <si>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</si>
  <si>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</si>
  <si>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</si>
  <si>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</si>
  <si>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</si>
  <si>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</si>
  <si>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</si>
  <si>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</si>
  <si>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</si>
  <si>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</si>
  <si>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</si>
  <si>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</si>
  <si>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</si>
  <si>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</si>
  <si>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</si>
  <si>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</si>
  <si>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</si>
  <si>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</si>
  <si>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</si>
  <si>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</si>
  <si>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</si>
  <si>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</si>
  <si>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</si>
  <si>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</si>
  <si>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</si>
  <si>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</si>
  <si>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</si>
  <si>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</si>
  <si>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</si>
  <si>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</si>
  <si>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</si>
  <si>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</si>
  <si>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</si>
  <si>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</si>
  <si>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</si>
  <si>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</si>
  <si>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</si>
  <si>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</si>
  <si>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</si>
  <si>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</si>
  <si>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</si>
  <si>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</si>
  <si>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</si>
  <si>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</si>
  <si>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</si>
  <si>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</si>
  <si>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</si>
  <si>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</si>
  <si>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</si>
  <si>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</si>
  <si>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</si>
  <si>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</si>
  <si>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</si>
  <si>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</si>
  <si>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</si>
  <si>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</si>
  <si>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</si>
  <si>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</si>
  <si>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</si>
  <si>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</si>
  <si>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</si>
  <si>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</si>
  <si>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</si>
  <si>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</si>
  <si>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</si>
  <si>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</si>
  <si>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</si>
  <si>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</si>
  <si>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</si>
  <si>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</si>
  <si>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</si>
  <si>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</si>
  <si>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</si>
  <si>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</si>
  <si>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</si>
  <si>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</si>
  <si>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</si>
  <si>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</si>
  <si>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</si>
  <si>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</si>
  <si>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</si>
  <si>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</si>
  <si>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</si>
  <si>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</si>
  <si>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</si>
  <si>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</si>
  <si>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</si>
  <si>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</si>
  <si>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</si>
  <si>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</si>
  <si>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</si>
  <si>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</si>
  <si>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</si>
  <si>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</si>
  <si>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</si>
  <si>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</si>
  <si>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TABLE 1. Sea lice monitoring</t>
  </si>
  <si>
    <t>Date
(dd-mm-yyyy)</t>
  </si>
  <si>
    <t>Week
(ww)</t>
  </si>
  <si>
    <t>Year
(yyyy)</t>
  </si>
  <si>
    <t>Sea lice species
(select)</t>
  </si>
  <si>
    <t>Life stage
(select)</t>
  </si>
  <si>
    <t>Average sea lice count
(#/fish)</t>
  </si>
  <si>
    <t>TABLE 1. Mortality reporting - Cleaner fish</t>
  </si>
  <si>
    <t>Cycle ID
(select)</t>
  </si>
  <si>
    <t xml:space="preserve">Cleaner fish species
(latin name) (select)
</t>
  </si>
  <si>
    <t>Harvest count (# animals)</t>
  </si>
  <si>
    <t>Mortality count
(# animals)</t>
  </si>
  <si>
    <t>Mortality rate
(%)</t>
  </si>
  <si>
    <t>Real percentage mortality
(%)</t>
  </si>
  <si>
    <t>TABLE 1. Mortality reporting</t>
  </si>
  <si>
    <t xml:space="preserve">Still missing any reporting on mass mortality events </t>
  </si>
  <si>
    <t>Mortality cause
(select)</t>
  </si>
  <si>
    <t>Mortality count (# animals)</t>
  </si>
  <si>
    <t>Mortality rate (%)</t>
  </si>
  <si>
    <t>Real percentage mortality (%)</t>
  </si>
  <si>
    <t xml:space="preserve">this table is for salmonids only.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</si>
  <si>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</si>
  <si>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</si>
  <si>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</si>
  <si>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</si>
  <si>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</si>
  <si>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</si>
  <si>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</si>
  <si>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</si>
  <si>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</si>
  <si>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</si>
  <si>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Antiparasitic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</si>
  <si>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</si>
  <si>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</si>
  <si>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</si>
  <si>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</si>
  <si>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</si>
  <si>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</si>
  <si>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</si>
  <si>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</si>
  <si>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</si>
  <si>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</si>
  <si>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</si>
  <si>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</si>
  <si>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</si>
  <si>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</si>
  <si>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</si>
  <si>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</si>
  <si>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</si>
  <si>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</si>
  <si>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</si>
  <si>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</si>
  <si>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</si>
  <si>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</si>
  <si>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</si>
  <si>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</si>
  <si>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</si>
  <si>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</si>
  <si>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</si>
  <si>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</si>
  <si>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</si>
  <si>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</si>
  <si>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</si>
  <si>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</si>
  <si>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</si>
  <si>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</si>
  <si>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</si>
  <si>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</si>
  <si>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</si>
  <si>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</si>
  <si>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</si>
  <si>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</si>
  <si>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</si>
  <si>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</si>
  <si>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</si>
  <si>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</si>
  <si>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</si>
  <si>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</si>
  <si>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</si>
  <si>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</si>
  <si>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</si>
  <si>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</si>
  <si>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</si>
  <si>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</si>
  <si>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</si>
  <si>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</si>
  <si>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</si>
  <si>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</si>
  <si>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</si>
  <si>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</si>
  <si>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</si>
  <si>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</si>
  <si>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</si>
  <si>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</si>
  <si>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</si>
  <si>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</si>
  <si>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</si>
  <si>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</si>
  <si>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</si>
  <si>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</si>
  <si>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</si>
  <si>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</si>
  <si>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</si>
  <si>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</si>
  <si>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</si>
  <si>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</si>
  <si>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</si>
  <si>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</si>
  <si>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</si>
  <si>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</si>
  <si>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</si>
  <si>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</si>
  <si>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</si>
  <si>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</si>
  <si>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</si>
  <si>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</si>
  <si>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</si>
  <si>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</si>
  <si>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</si>
  <si>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</si>
  <si>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</si>
  <si>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</si>
  <si>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</si>
  <si>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</si>
  <si>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</si>
  <si>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</si>
  <si>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</si>
  <si>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</si>
  <si>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</si>
  <si>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</si>
  <si>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</si>
  <si>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</si>
  <si>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</si>
  <si>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</si>
  <si>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</si>
  <si>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</si>
  <si>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</si>
  <si>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</si>
  <si>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</si>
  <si>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</si>
  <si>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</si>
  <si>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</si>
  <si>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</si>
  <si>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</si>
  <si>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</si>
  <si>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</si>
  <si>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</si>
  <si>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</si>
  <si>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</si>
  <si>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</si>
  <si>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</si>
  <si>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</si>
  <si>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</si>
  <si>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</si>
  <si>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</si>
  <si>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</si>
  <si>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</si>
  <si>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</si>
  <si>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</si>
  <si>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</si>
  <si>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</si>
  <si>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</si>
  <si>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</si>
  <si>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</si>
  <si>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</si>
  <si>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</si>
  <si>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</si>
  <si>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</si>
  <si>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</si>
  <si>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</si>
  <si>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</si>
  <si>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</si>
  <si>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</si>
  <si>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</si>
  <si>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</si>
  <si>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</si>
  <si>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</si>
  <si>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</si>
  <si>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</si>
  <si>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</si>
  <si>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</si>
  <si>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</si>
  <si>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</si>
  <si>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</si>
  <si>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</si>
  <si>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</si>
  <si>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</si>
  <si>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</si>
  <si>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</si>
  <si>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</si>
  <si>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</si>
  <si>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</si>
  <si>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</si>
  <si>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</si>
  <si>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</si>
  <si>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</si>
  <si>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</si>
  <si>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</si>
  <si>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</si>
  <si>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</si>
  <si>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</si>
  <si>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</si>
  <si>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</si>
  <si>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</si>
  <si>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</si>
  <si>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</si>
  <si>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</si>
  <si>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</si>
  <si>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</si>
  <si>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</si>
  <si>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</si>
  <si>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</si>
  <si>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</si>
  <si>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</si>
  <si>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</si>
  <si>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</si>
  <si>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</si>
  <si>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</si>
  <si>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</si>
  <si>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</si>
  <si>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</si>
  <si>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</si>
  <si>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</si>
  <si>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</si>
  <si>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</si>
  <si>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</si>
  <si>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</si>
  <si>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</si>
  <si>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</si>
  <si>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</si>
  <si>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</si>
  <si>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</si>
  <si>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</si>
  <si>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</si>
  <si>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</si>
  <si>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</si>
  <si>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</si>
  <si>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</si>
  <si>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</si>
  <si>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</si>
  <si>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</si>
  <si>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</si>
  <si>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</si>
  <si>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</si>
  <si>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</si>
  <si>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</si>
  <si>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</si>
  <si>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</si>
  <si>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</si>
  <si>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</si>
  <si>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</si>
  <si>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</si>
  <si>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</si>
  <si>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</si>
  <si>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</si>
  <si>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</si>
  <si>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</si>
  <si>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</si>
  <si>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</si>
  <si>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</si>
  <si>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</si>
  <si>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</si>
  <si>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</si>
  <si>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</si>
  <si>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</si>
  <si>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</si>
  <si>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</si>
  <si>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</si>
  <si>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</si>
  <si>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</si>
  <si>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</si>
  <si>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</si>
  <si>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</si>
  <si>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</si>
  <si>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</si>
  <si>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</si>
  <si>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</si>
  <si>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</si>
  <si>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</si>
  <si>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</si>
  <si>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</si>
  <si>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</si>
  <si>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</si>
  <si>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</si>
  <si>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</si>
  <si>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</si>
  <si>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</si>
  <si>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</si>
  <si>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</si>
  <si>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</si>
  <si>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</si>
  <si>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</si>
  <si>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</si>
  <si>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</si>
  <si>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</si>
  <si>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</si>
  <si>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</si>
  <si>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</si>
  <si>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</si>
  <si>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</si>
  <si>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</si>
  <si>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</si>
  <si>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</si>
  <si>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</si>
  <si>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</si>
  <si>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</si>
  <si>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</si>
  <si>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</si>
  <si>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</si>
  <si>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</si>
  <si>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</si>
  <si>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</si>
  <si>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</si>
  <si>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</si>
  <si>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</si>
  <si>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</si>
  <si>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</si>
  <si>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</si>
  <si>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</si>
  <si>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</si>
  <si>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</si>
  <si>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</si>
  <si>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</si>
  <si>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</si>
  <si>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</si>
  <si>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</si>
  <si>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</si>
  <si>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</si>
  <si>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</si>
  <si>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</si>
  <si>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</si>
  <si>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</si>
  <si>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</si>
  <si>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</si>
  <si>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</si>
  <si>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</si>
  <si>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</si>
  <si>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</si>
  <si>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</si>
  <si>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</si>
  <si>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</si>
  <si>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</si>
  <si>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</si>
  <si>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</si>
  <si>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</si>
  <si>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</si>
  <si>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</si>
  <si>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</si>
  <si>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</si>
  <si>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</si>
  <si>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</si>
  <si>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</si>
  <si>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</si>
  <si>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</si>
  <si>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</si>
  <si>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</si>
  <si>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</si>
  <si>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</si>
  <si>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</si>
  <si>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</si>
  <si>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</si>
  <si>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</si>
  <si>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</si>
  <si>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</si>
  <si>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</si>
  <si>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</si>
  <si>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</si>
  <si>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</si>
  <si>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</si>
  <si>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</si>
  <si>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</si>
  <si>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</si>
  <si>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</si>
  <si>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</si>
  <si>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</si>
  <si>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</si>
  <si>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</si>
  <si>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</si>
  <si>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</si>
  <si>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</si>
  <si>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</si>
  <si>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</si>
  <si>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</si>
  <si>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</si>
  <si>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</si>
  <si>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</si>
  <si>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</si>
  <si>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</si>
  <si>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</si>
  <si>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</si>
  <si>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</si>
  <si>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</si>
  <si>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</si>
  <si>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</si>
  <si>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</si>
  <si>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</si>
  <si>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</si>
  <si>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</si>
  <si>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</si>
  <si>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</si>
  <si>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</si>
  <si>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</si>
  <si>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</si>
  <si>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</si>
  <si>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</si>
  <si>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</si>
  <si>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</si>
  <si>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</si>
  <si>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</si>
  <si>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</si>
  <si>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</si>
  <si>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</si>
  <si>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</si>
  <si>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</si>
  <si>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</si>
  <si>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</si>
  <si>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</si>
  <si>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</si>
  <si>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</si>
  <si>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</si>
  <si>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</si>
  <si>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</si>
  <si>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</si>
  <si>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</si>
  <si>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</si>
  <si>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</si>
  <si>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</si>
  <si>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</si>
  <si>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</si>
  <si>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</si>
  <si>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</si>
  <si>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</si>
  <si>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</si>
  <si>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</si>
  <si>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</si>
  <si>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</si>
  <si>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</si>
  <si>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</si>
  <si>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</si>
  <si>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</si>
  <si>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</si>
  <si>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</si>
  <si>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</si>
  <si>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</si>
  <si>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</si>
  <si>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</si>
  <si>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</si>
  <si>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</si>
  <si>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</si>
  <si>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</si>
  <si>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</si>
  <si>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</si>
  <si>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</si>
  <si>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</si>
  <si>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</si>
  <si>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</si>
  <si>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</si>
  <si>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</si>
  <si>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</si>
  <si>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</si>
  <si>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</si>
  <si>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</si>
  <si>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</si>
  <si>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</si>
  <si>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</si>
  <si>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</si>
  <si>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</si>
  <si>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</si>
  <si>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</si>
  <si>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</si>
  <si>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</si>
  <si>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</si>
  <si>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</si>
  <si>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</si>
  <si>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</si>
  <si>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</si>
  <si>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</si>
  <si>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</si>
  <si>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</si>
  <si>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</si>
  <si>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</si>
  <si>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</si>
  <si>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</si>
  <si>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</si>
  <si>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</si>
  <si>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</si>
  <si>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</si>
  <si>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</si>
  <si>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</si>
  <si>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</si>
  <si>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</si>
  <si>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</si>
  <si>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</si>
  <si>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</si>
  <si>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</si>
  <si>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</si>
  <si>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</si>
  <si>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</si>
  <si>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</si>
  <si>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</si>
  <si>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</si>
  <si>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</si>
  <si>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</si>
  <si>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</si>
  <si>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</si>
  <si>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</si>
  <si>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</si>
  <si>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</si>
  <si>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</si>
  <si>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</si>
  <si>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</si>
  <si>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</si>
  <si>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</si>
  <si>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</si>
  <si>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</si>
  <si>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</si>
  <si>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</si>
  <si>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</si>
  <si>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</si>
  <si>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</si>
  <si>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</si>
  <si>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</si>
  <si>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</si>
  <si>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</si>
  <si>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</si>
  <si>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</si>
  <si>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</si>
  <si>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</si>
  <si>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</si>
  <si>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</si>
  <si>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</si>
  <si>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</si>
  <si>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</si>
  <si>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</si>
  <si>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</si>
  <si>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</si>
  <si>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</si>
  <si>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</si>
  <si>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</si>
  <si>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</si>
  <si>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</si>
  <si>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</si>
  <si>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</si>
  <si>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</si>
  <si>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</si>
  <si>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</si>
  <si>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</si>
  <si>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</si>
  <si>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</si>
  <si>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</si>
  <si>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</si>
  <si>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</si>
  <si>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</si>
  <si>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</si>
  <si>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</si>
  <si>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</si>
  <si>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</si>
  <si>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</si>
  <si>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</si>
  <si>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</si>
  <si>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</si>
  <si>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</si>
  <si>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</si>
  <si>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</si>
  <si>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</si>
  <si>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</si>
  <si>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</si>
  <si>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</si>
  <si>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</si>
  <si>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</si>
  <si>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</si>
  <si>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</si>
  <si>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</si>
  <si>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</si>
  <si>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</si>
  <si>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</si>
  <si>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</si>
  <si>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</si>
  <si>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</si>
  <si>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</si>
  <si>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</si>
  <si>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</si>
  <si>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</si>
  <si>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</si>
  <si>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</si>
  <si>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</si>
  <si>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</si>
  <si>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</si>
  <si>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</si>
  <si>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</si>
  <si>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</si>
  <si>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</si>
  <si>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</si>
  <si>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</si>
  <si>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</si>
  <si>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</si>
  <si>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</si>
  <si>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</si>
  <si>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</si>
  <si>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</si>
  <si>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</si>
  <si>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</si>
  <si>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</si>
  <si>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</si>
  <si>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</si>
  <si>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</si>
  <si>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</si>
  <si>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</si>
  <si>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</si>
  <si>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</si>
  <si>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</si>
  <si>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</si>
  <si>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</si>
  <si>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</si>
  <si>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</si>
  <si>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</si>
  <si>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</si>
  <si>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</si>
  <si>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</si>
  <si>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</si>
  <si>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</si>
  <si>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</si>
  <si>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</si>
  <si>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</si>
  <si>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</si>
  <si>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</si>
  <si>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</si>
  <si>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</si>
  <si>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</si>
  <si>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</si>
  <si>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</si>
  <si>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</si>
  <si>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</si>
  <si>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</si>
  <si>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</si>
  <si>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</si>
  <si>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</si>
  <si>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</si>
  <si>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</si>
  <si>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</si>
  <si>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</si>
  <si>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</si>
  <si>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</si>
  <si>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</si>
  <si>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</si>
  <si>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</si>
  <si>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</si>
  <si>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</si>
  <si>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</si>
  <si>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</si>
  <si>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</si>
  <si>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</si>
  <si>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</si>
  <si>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</si>
  <si>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</si>
  <si>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</si>
  <si>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</si>
  <si>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</si>
  <si>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</si>
  <si>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</si>
  <si>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</si>
  <si>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</si>
  <si>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</si>
  <si>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</si>
  <si>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</si>
  <si>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</si>
  <si>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</si>
  <si>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</si>
  <si>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</si>
  <si>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</si>
  <si>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</si>
  <si>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</si>
  <si>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</si>
  <si>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</si>
  <si>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</si>
  <si>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</si>
  <si>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</si>
  <si>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</si>
  <si>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</si>
  <si>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</si>
  <si>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</si>
  <si>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</si>
  <si>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</si>
  <si>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</si>
  <si>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</si>
  <si>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</si>
  <si>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</si>
  <si>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</si>
  <si>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</si>
  <si>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</si>
  <si>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</si>
  <si>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</si>
  <si>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</si>
  <si>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</si>
  <si>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</si>
  <si>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</si>
  <si>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</si>
  <si>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</si>
  <si>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</si>
  <si>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</si>
  <si>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</si>
  <si>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</si>
  <si>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</si>
  <si>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</si>
  <si>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</si>
  <si>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</si>
  <si>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</si>
  <si>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</si>
  <si>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</si>
  <si>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</si>
  <si>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</si>
  <si>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</si>
  <si>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</si>
  <si>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</si>
  <si>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</si>
  <si>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</si>
  <si>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</si>
  <si>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</si>
  <si>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</si>
  <si>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</si>
  <si>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</si>
  <si>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</si>
  <si>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</si>
  <si>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</si>
  <si>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</si>
  <si>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</si>
  <si>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</si>
  <si>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</si>
  <si>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</si>
  <si>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</si>
  <si>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</si>
  <si>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</si>
  <si>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</si>
  <si>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</si>
  <si>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</si>
  <si>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</si>
  <si>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</si>
  <si>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</si>
  <si>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</si>
  <si>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</si>
  <si>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</si>
  <si>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</si>
  <si>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</si>
  <si>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</si>
  <si>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</si>
  <si>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</si>
  <si>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</si>
  <si>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</si>
  <si>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</si>
  <si>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</si>
  <si>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</si>
  <si>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</si>
  <si>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</si>
  <si>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</si>
  <si>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</si>
  <si>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</si>
  <si>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</si>
  <si>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</si>
  <si>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</si>
  <si>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</si>
  <si>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</si>
  <si>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</si>
  <si>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</si>
  <si>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</si>
  <si>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</si>
  <si>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</si>
  <si>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</si>
  <si>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</si>
  <si>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</si>
  <si>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</si>
  <si>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</si>
  <si>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</si>
  <si>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</si>
  <si>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</si>
  <si>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</si>
  <si>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</si>
  <si>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</si>
  <si>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</si>
  <si>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</si>
  <si>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</si>
  <si>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</si>
  <si>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</si>
  <si>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</si>
  <si>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</si>
  <si>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</si>
  <si>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</si>
  <si>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</si>
  <si>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</si>
  <si>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</si>
  <si>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</si>
  <si>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</si>
  <si>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</si>
  <si>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</si>
  <si>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</si>
  <si>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</si>
  <si>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</si>
  <si>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</si>
  <si>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</si>
  <si>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</si>
  <si>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</si>
  <si>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</si>
  <si>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</si>
  <si>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</si>
  <si>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</si>
  <si>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</si>
  <si>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</si>
  <si>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</si>
  <si>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</si>
  <si>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</si>
  <si>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</si>
  <si>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</si>
  <si>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</si>
  <si>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</si>
  <si>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</si>
  <si>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</si>
  <si>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</si>
  <si>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</si>
  <si>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</si>
  <si>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</si>
  <si>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</si>
  <si>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</si>
  <si>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</si>
  <si>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</si>
  <si>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</si>
  <si>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</si>
  <si>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</si>
  <si>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</si>
  <si>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</si>
  <si>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</si>
  <si>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</si>
  <si>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</si>
  <si>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</si>
  <si>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</si>
  <si>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</si>
  <si>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</si>
  <si>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</si>
  <si>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</si>
  <si>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</si>
  <si>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</si>
  <si>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</si>
  <si>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</si>
  <si>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</si>
  <si>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</si>
  <si>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</si>
  <si>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</si>
  <si>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</si>
  <si>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</si>
  <si>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</si>
  <si>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</si>
  <si>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</si>
  <si>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</si>
  <si>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</si>
  <si>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</si>
  <si>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</si>
  <si>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</si>
  <si>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</si>
  <si>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</si>
  <si>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</si>
  <si>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</si>
  <si>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</si>
  <si>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</si>
  <si>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</si>
  <si>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</si>
  <si>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</si>
  <si>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</si>
  <si>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</si>
  <si>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</si>
  <si>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</si>
  <si>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</si>
  <si>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</si>
  <si>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</si>
  <si>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</si>
  <si>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</si>
  <si>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</si>
  <si>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</si>
  <si>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</si>
  <si>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</si>
  <si>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</si>
  <si>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</si>
  <si>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</si>
  <si>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</si>
  <si>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</si>
  <si>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</si>
  <si>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</si>
  <si>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</si>
  <si>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</si>
  <si>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</si>
  <si>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</si>
  <si>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</si>
  <si>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</si>
  <si>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</si>
  <si>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</si>
  <si>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</si>
  <si>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</si>
  <si>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</si>
  <si>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</si>
  <si>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</si>
  <si>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</si>
  <si>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</si>
  <si>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</si>
  <si>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</si>
  <si>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</si>
  <si>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</si>
  <si>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</si>
  <si>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</si>
  <si>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</si>
  <si>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</si>
  <si>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</si>
  <si>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</si>
  <si>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</si>
  <si>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</si>
  <si>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</si>
  <si>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</si>
  <si>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</si>
  <si>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</si>
  <si>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</si>
  <si>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</si>
  <si>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</si>
  <si>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</si>
  <si>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</si>
  <si>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</si>
  <si>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</si>
  <si>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</si>
  <si>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</si>
  <si>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</si>
  <si>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</si>
  <si>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</si>
  <si>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</si>
  <si>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</si>
  <si>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</si>
  <si>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</si>
  <si>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</si>
  <si>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</si>
  <si>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</si>
  <si>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</si>
  <si>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</si>
  <si>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</si>
  <si>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</si>
  <si>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</si>
  <si>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</si>
  <si>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</si>
  <si>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</si>
  <si>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</si>
  <si>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</si>
  <si>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</si>
  <si>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</si>
  <si>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</si>
  <si>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</si>
  <si>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</si>
  <si>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</si>
  <si>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</si>
  <si>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</si>
  <si>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</si>
  <si>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</si>
  <si>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</si>
  <si>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</si>
  <si>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</si>
  <si>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</si>
  <si>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</si>
  <si>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</si>
  <si>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</si>
  <si>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</si>
  <si>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</si>
  <si>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</si>
  <si>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</si>
  <si>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</si>
  <si>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</si>
  <si>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</si>
  <si>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</si>
  <si>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</si>
  <si>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</si>
  <si>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</si>
  <si>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</si>
  <si>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</si>
  <si>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</si>
  <si>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</si>
  <si>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</si>
  <si>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</si>
  <si>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</si>
  <si>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</si>
  <si>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</si>
  <si>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</si>
  <si>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</si>
  <si>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</si>
  <si>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</si>
  <si>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</si>
  <si>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</si>
  <si>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</si>
  <si>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</si>
  <si>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</si>
  <si>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</si>
  <si>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</si>
  <si>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</si>
  <si>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</si>
  <si>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</si>
  <si>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</si>
  <si>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</si>
  <si>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</si>
  <si>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</si>
  <si>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</si>
  <si>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</si>
  <si>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</si>
  <si>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</si>
  <si>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</si>
  <si>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</si>
  <si>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</si>
  <si>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</si>
  <si>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</si>
  <si>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</si>
  <si>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</si>
  <si>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</si>
  <si>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</si>
  <si>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</si>
  <si>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</si>
  <si>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</si>
  <si>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</si>
  <si>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</si>
  <si>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</si>
  <si>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</si>
  <si>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</si>
  <si>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</si>
  <si>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</si>
  <si>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</si>
  <si>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</si>
  <si>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</si>
  <si>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</si>
  <si>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</si>
  <si>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</si>
  <si>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</si>
  <si>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</si>
  <si>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</si>
  <si>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</si>
  <si>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</si>
  <si>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</si>
  <si>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</si>
  <si>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</si>
  <si>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</si>
  <si>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</si>
  <si>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</si>
  <si>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</si>
  <si>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</si>
  <si>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</si>
  <si>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</si>
  <si>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</si>
  <si>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</si>
  <si>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</si>
  <si>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</si>
  <si>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</si>
  <si>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</si>
  <si>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</si>
  <si>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</si>
  <si>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</si>
  <si>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</si>
  <si>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</si>
  <si>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</si>
  <si>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</si>
  <si>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</si>
  <si>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</si>
  <si>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</si>
  <si>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</si>
  <si>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</si>
  <si>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</si>
  <si>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</si>
  <si>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</si>
  <si>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</si>
  <si>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</si>
  <si>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</si>
  <si>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</si>
  <si>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</si>
  <si>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</si>
  <si>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</si>
  <si>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</si>
  <si>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</si>
  <si>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</si>
  <si>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</si>
  <si>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</si>
  <si>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</si>
  <si>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</si>
  <si>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</si>
  <si>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</si>
  <si>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</si>
  <si>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</si>
  <si>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</si>
  <si>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</si>
  <si>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</si>
  <si>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</si>
  <si>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</si>
  <si>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</si>
  <si>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</si>
  <si>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</si>
  <si>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</si>
  <si>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</si>
  <si>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</si>
  <si>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</si>
  <si>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</si>
  <si>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</si>
  <si>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</si>
  <si>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</si>
  <si>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</si>
  <si>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</si>
  <si>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</si>
  <si>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</si>
  <si>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</si>
  <si>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</si>
  <si>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</si>
  <si>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</si>
  <si>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</si>
  <si>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</si>
  <si>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</si>
  <si>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</si>
  <si>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</si>
  <si>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</si>
  <si>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</si>
  <si>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</si>
  <si>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</si>
  <si>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</si>
  <si>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</si>
  <si>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</si>
  <si>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</si>
  <si>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</si>
  <si>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</si>
  <si>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</si>
  <si>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</si>
  <si>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</si>
  <si>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</si>
  <si>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</si>
  <si>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</si>
  <si>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</si>
  <si>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</si>
  <si>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</si>
  <si>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</si>
  <si>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</si>
  <si>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</si>
  <si>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</si>
  <si>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</si>
  <si>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</si>
  <si>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</si>
  <si>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</si>
  <si>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</si>
  <si>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</si>
  <si>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</si>
  <si>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</si>
  <si>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</si>
  <si>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</si>
  <si>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</si>
  <si>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</si>
  <si>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</si>
  <si>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</si>
  <si>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</si>
  <si>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</si>
  <si>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</si>
  <si>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</si>
  <si>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</si>
  <si>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</si>
  <si>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</si>
  <si>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</si>
  <si>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</si>
  <si>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</si>
  <si>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</si>
  <si>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</si>
  <si>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</si>
  <si>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</si>
  <si>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</si>
  <si>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</si>
  <si>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</si>
  <si>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</si>
  <si>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</si>
  <si>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</si>
  <si>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</si>
  <si>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</si>
  <si>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</si>
  <si>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</si>
  <si>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</si>
  <si>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</si>
  <si>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</si>
  <si>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</si>
  <si>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</si>
  <si>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</si>
  <si>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</si>
  <si>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</si>
  <si>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</si>
  <si>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</si>
  <si>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</si>
  <si>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</si>
  <si>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</si>
  <si>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</si>
  <si>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</si>
  <si>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</si>
  <si>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</si>
  <si>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</si>
  <si>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</si>
  <si>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</si>
  <si>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</si>
  <si>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</si>
  <si>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</si>
  <si>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</si>
  <si>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</si>
  <si>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</si>
  <si>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</si>
  <si>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</si>
  <si>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</si>
  <si>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</si>
  <si>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</si>
  <si>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</si>
  <si>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</si>
  <si>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</si>
  <si>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</si>
  <si>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</si>
  <si>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</si>
  <si>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</si>
  <si>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</si>
  <si>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</si>
  <si>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</si>
  <si>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</si>
  <si>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</si>
  <si>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</si>
  <si>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</si>
  <si>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</si>
  <si>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</si>
  <si>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</si>
  <si>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</si>
  <si>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</si>
  <si>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</si>
  <si>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</si>
  <si>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</si>
  <si>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</si>
  <si>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</si>
  <si>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</si>
  <si>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</si>
  <si>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</si>
  <si>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</si>
  <si>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</si>
  <si>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</si>
  <si>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</si>
  <si>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</si>
  <si>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</si>
  <si>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</si>
  <si>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</si>
  <si>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</si>
  <si>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</si>
  <si>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</si>
  <si>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</si>
  <si>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</si>
  <si>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</si>
  <si>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</si>
  <si>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</si>
  <si>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</si>
  <si>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</si>
  <si>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</si>
  <si>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</si>
  <si>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</si>
  <si>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</si>
  <si>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</si>
  <si>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</si>
  <si>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</si>
  <si>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</si>
  <si>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</si>
  <si>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</si>
  <si>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</si>
  <si>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</si>
  <si>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</si>
  <si>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</si>
  <si>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</si>
  <si>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</si>
  <si>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</si>
  <si>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</si>
  <si>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</si>
  <si>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</si>
  <si>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</si>
  <si>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</si>
  <si>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</si>
  <si>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</si>
  <si>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</si>
  <si>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</si>
  <si>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</si>
  <si>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</si>
  <si>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</si>
  <si>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</si>
  <si>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</si>
  <si>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</si>
  <si>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</si>
  <si>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</si>
  <si>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</si>
  <si>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</si>
  <si>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</si>
  <si>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</si>
  <si>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</si>
  <si>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</si>
  <si>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</si>
  <si>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</si>
  <si>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</si>
  <si>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</si>
  <si>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</si>
  <si>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</si>
  <si>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</si>
  <si>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</si>
  <si>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</si>
  <si>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</si>
  <si>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</si>
  <si>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</si>
  <si>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</si>
  <si>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</si>
  <si>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</si>
  <si>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</si>
  <si>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</si>
  <si>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</si>
  <si>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</si>
  <si>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</si>
  <si>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</si>
  <si>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</si>
  <si>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</si>
  <si>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</si>
  <si>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</si>
  <si>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</si>
  <si>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</si>
  <si>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</si>
  <si>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</si>
  <si>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</si>
  <si>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</si>
  <si>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</si>
  <si>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</si>
  <si>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</si>
  <si>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</si>
  <si>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</si>
  <si>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</si>
  <si>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</si>
  <si>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</si>
  <si>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</si>
  <si>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</si>
  <si>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</si>
  <si>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</si>
  <si>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</si>
  <si>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</si>
  <si>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</si>
  <si>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</si>
  <si>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</si>
  <si>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</si>
  <si>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</si>
  <si>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</si>
  <si>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</si>
  <si>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</si>
  <si>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</si>
  <si>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</si>
  <si>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</si>
  <si>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</si>
  <si>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</si>
  <si>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</si>
  <si>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</si>
  <si>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</si>
  <si>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</si>
  <si>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</si>
  <si>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</si>
  <si>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</si>
  <si>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</si>
  <si>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</si>
  <si>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</si>
  <si>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</si>
  <si>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</si>
  <si>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</si>
  <si>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</si>
  <si>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</si>
  <si>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</si>
  <si>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</si>
  <si>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</si>
  <si>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</si>
  <si>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</si>
  <si>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</si>
  <si>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</si>
  <si>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</si>
  <si>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</si>
  <si>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</si>
  <si>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</si>
  <si>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</si>
  <si>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</si>
  <si>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</si>
  <si>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</si>
  <si>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</si>
  <si>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</si>
  <si>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</si>
  <si>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</si>
  <si>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</si>
  <si>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</si>
  <si>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</si>
  <si>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</si>
  <si>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</si>
  <si>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</si>
  <si>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</si>
  <si>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</si>
  <si>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</si>
  <si>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</si>
  <si>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</si>
  <si>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</si>
  <si>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</si>
  <si>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</si>
  <si>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</si>
  <si>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</si>
  <si>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</si>
  <si>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</si>
  <si>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</si>
  <si>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</si>
  <si>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</si>
  <si>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</si>
  <si>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</si>
  <si>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</si>
  <si>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</si>
  <si>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</si>
  <si>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</si>
  <si>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</si>
  <si>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</si>
  <si>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</si>
  <si>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</si>
  <si>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</si>
  <si>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</si>
  <si>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</si>
  <si>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</si>
  <si>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</si>
  <si>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</si>
  <si>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</si>
  <si>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</si>
  <si>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</si>
  <si>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</si>
  <si>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</si>
  <si>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</si>
  <si>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</si>
  <si>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</si>
  <si>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</si>
  <si>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</si>
  <si>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</si>
  <si>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</si>
  <si>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</si>
  <si>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</si>
  <si>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</si>
  <si>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</si>
  <si>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</si>
  <si>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</si>
  <si>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</si>
  <si>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</si>
  <si>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</si>
  <si>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</si>
  <si>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</si>
  <si>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</si>
  <si>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</si>
  <si>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</si>
  <si>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</si>
  <si>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</si>
  <si>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</si>
  <si>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</si>
  <si>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</si>
  <si>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</si>
  <si>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</si>
  <si>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</si>
  <si>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</si>
  <si>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</si>
  <si>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</si>
  <si>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</si>
  <si>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</si>
  <si>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</si>
  <si>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</si>
  <si>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</si>
  <si>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</si>
  <si>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</si>
  <si>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</si>
  <si>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</si>
  <si>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</si>
  <si>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</si>
  <si>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</si>
  <si>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</si>
  <si>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</si>
  <si>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</si>
  <si>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</si>
  <si>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</si>
  <si>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</si>
  <si>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</si>
  <si>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</si>
  <si>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</si>
  <si>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</si>
  <si>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</si>
  <si>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</si>
  <si>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</si>
  <si>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</si>
  <si>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</si>
  <si>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</si>
  <si>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</si>
  <si>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</si>
  <si>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</si>
  <si>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</si>
  <si>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</si>
  <si>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</si>
  <si>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</si>
  <si>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</si>
  <si>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</si>
  <si>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</si>
  <si>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</si>
  <si>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</si>
  <si>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</si>
  <si>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</si>
  <si>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</si>
  <si>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</si>
  <si>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</si>
  <si>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</si>
  <si>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</si>
  <si>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</si>
  <si>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</si>
  <si>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</si>
  <si>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</si>
  <si>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</si>
  <si>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</si>
  <si>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</si>
  <si>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</si>
  <si>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</si>
  <si>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</si>
  <si>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</si>
  <si>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</si>
  <si>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</si>
  <si>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</si>
  <si>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</si>
  <si>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</si>
  <si>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</si>
  <si>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</si>
  <si>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</si>
  <si>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</si>
  <si>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</si>
  <si>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</si>
  <si>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</si>
  <si>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</si>
  <si>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</si>
  <si>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</si>
  <si>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</si>
  <si>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</si>
  <si>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</si>
  <si>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</si>
  <si>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</si>
  <si>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</si>
  <si>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</si>
  <si>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</si>
  <si>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</si>
  <si>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</si>
  <si>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</si>
  <si>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</si>
  <si>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</si>
  <si>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</si>
  <si>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</si>
  <si>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</si>
  <si>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</si>
  <si>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</si>
  <si>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</si>
  <si>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</si>
  <si>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</si>
  <si>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</si>
  <si>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</si>
  <si>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</si>
  <si>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</si>
  <si>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</si>
  <si>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</si>
  <si>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</si>
  <si>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</si>
  <si>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</si>
  <si>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</si>
  <si>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</si>
  <si>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</si>
  <si>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</si>
  <si>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</si>
  <si>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</si>
  <si>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</si>
  <si>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</si>
  <si>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</si>
  <si>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</si>
  <si>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</si>
  <si>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</si>
  <si>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</si>
  <si>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</si>
  <si>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</si>
  <si>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</si>
  <si>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</si>
  <si>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</si>
  <si>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</si>
  <si>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</si>
  <si>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</si>
  <si>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</si>
  <si>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</si>
  <si>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</si>
  <si>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</si>
  <si>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</si>
  <si>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</si>
  <si>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</si>
  <si>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</si>
  <si>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</si>
  <si>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</si>
  <si>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</si>
  <si>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</si>
  <si>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</si>
  <si>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</si>
  <si>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</si>
  <si>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</si>
  <si>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</si>
  <si>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</si>
  <si>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</si>
  <si>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</si>
  <si>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</si>
  <si>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</si>
  <si>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</si>
  <si>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</si>
  <si>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</si>
  <si>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</si>
  <si>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</si>
  <si>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</si>
  <si>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</si>
  <si>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</si>
  <si>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</si>
  <si>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</si>
  <si>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</si>
  <si>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</si>
  <si>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</si>
  <si>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</si>
  <si>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</si>
  <si>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</si>
  <si>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</si>
  <si>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</si>
  <si>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</si>
  <si>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</si>
  <si>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</si>
  <si>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</si>
  <si>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</si>
  <si>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</si>
  <si>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</si>
  <si>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</si>
  <si>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</si>
  <si>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</si>
  <si>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</si>
  <si>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</si>
  <si>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</si>
  <si>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</si>
  <si>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</si>
  <si>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</si>
  <si>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</si>
  <si>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</si>
  <si>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</si>
  <si>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</si>
  <si>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</si>
  <si>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</si>
  <si>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</si>
  <si>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</si>
  <si>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</si>
  <si>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</si>
  <si>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</si>
  <si>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</si>
  <si>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</si>
  <si>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</si>
  <si>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</si>
  <si>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</si>
  <si>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</si>
  <si>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</si>
  <si>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</si>
  <si>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</si>
  <si>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</si>
  <si>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</si>
  <si>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</si>
  <si>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</si>
  <si>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</si>
  <si>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</si>
  <si>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</si>
  <si>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</si>
  <si>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</si>
  <si>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</si>
  <si>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</si>
  <si>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</si>
  <si>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</si>
  <si>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</si>
  <si>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</si>
  <si>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</si>
  <si>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</si>
  <si>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</si>
  <si>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</si>
  <si>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</si>
  <si>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</si>
  <si>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</si>
  <si>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</si>
  <si>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</si>
  <si>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</si>
  <si>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</si>
  <si>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</si>
  <si>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</si>
  <si>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</si>
  <si>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</si>
  <si>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</si>
  <si>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</si>
  <si>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</si>
  <si>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</si>
  <si>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</si>
  <si>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</si>
  <si>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</si>
  <si>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</si>
  <si>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</si>
  <si>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</si>
  <si>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</si>
  <si>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</si>
  <si>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</si>
  <si>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</si>
  <si>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</si>
  <si>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</si>
  <si>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</si>
  <si>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</si>
  <si>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</si>
  <si>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</si>
  <si>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</si>
  <si>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</si>
  <si>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</si>
  <si>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</si>
  <si>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</si>
  <si>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</si>
  <si>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</si>
  <si>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</si>
  <si>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</si>
  <si>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</si>
  <si>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</si>
  <si>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</si>
  <si>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</si>
  <si>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</si>
  <si>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</si>
  <si>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</si>
  <si>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</si>
  <si>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</si>
  <si>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</si>
  <si>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Sea lice - Sea lice monitoring</t>
  </si>
  <si>
    <t>Reporting overview</t>
  </si>
  <si>
    <t>TABLE 3. Calculated parasiticide load for each active component (agent) per species per cycle</t>
  </si>
  <si>
    <t xml:space="preserve">UPLOAD
When uploading the completed template (in Excel format) to the ASC Data Submission Portal (in MyASC, https://myasc.asc-aqua.org/), each CH must ensure that the correct site within the Unit of Certification (UoC) reported in template is selected in MyASC. This step confirms that the data submission is correctly linked to the appropriate site.
</t>
  </si>
  <si>
    <t>Feed - Feed properties, feed use and feed efficiencies</t>
  </si>
  <si>
    <t>Veterinary therapeutants - Antimicrobial use and antibiotic load</t>
  </si>
  <si>
    <r>
      <t>DATA SUBMISSION TEMPLATE
FARM STANDARD - PRODUCTION DATA -</t>
    </r>
    <r>
      <rPr>
        <b/>
        <sz val="11"/>
        <color theme="0" tint="-0.499984740745262"/>
        <rFont val="Montserrat"/>
      </rPr>
      <t xml:space="preserve"> ALL-IN ALL-OUT PRODUCTION
</t>
    </r>
    <r>
      <rPr>
        <b/>
        <sz val="11"/>
        <rFont val="Montserrat"/>
      </rPr>
      <t xml:space="preserve">
INSTRUCTIONS
</t>
    </r>
    <r>
      <rPr>
        <sz val="11"/>
        <rFont val="Montserrat"/>
      </rPr>
      <t>DATA COVERAGE AND SUBMISSION FREQUENCY</t>
    </r>
    <r>
      <rPr>
        <b/>
        <sz val="11"/>
        <rFont val="Montserrat"/>
      </rPr>
      <t xml:space="preserve">
</t>
    </r>
    <r>
      <rPr>
        <sz val="11"/>
        <rFont val="Montserrat"/>
      </rPr>
      <t xml:space="preserve">Each ASC Certificate Holder (CH) shall report data for each </t>
    </r>
    <r>
      <rPr>
        <i/>
        <sz val="11"/>
        <rFont val="Montserrat"/>
      </rPr>
      <t xml:space="preserve">certified </t>
    </r>
    <r>
      <rPr>
        <sz val="11"/>
        <rFont val="Montserrat"/>
      </rPr>
      <t xml:space="preserve">and </t>
    </r>
    <r>
      <rPr>
        <i/>
        <sz val="11"/>
        <rFont val="Montserrat"/>
      </rPr>
      <t>suspended</t>
    </r>
    <r>
      <rPr>
        <sz val="11"/>
        <rFont val="Montserrat"/>
      </rPr>
      <t xml:space="preserve"> site. </t>
    </r>
    <r>
      <rPr>
        <sz val="11"/>
        <color theme="1"/>
        <rFont val="Montserrat"/>
      </rPr>
      <t xml:space="preserve">Production data shall be submitted after each year with finished production cycles or harvests (the 'reporting year'), within one month after the end of the reporting year (before the 31st of January). For example, data for all finished production cycles in 2025 shall be reported to ASC before January 31st, 2026.
The ASC Farm Standard Production Data template  shall cover data regarding the entire production period of all finished production cycles (or harvested production) in the reporting year at the site.
- This means for sites that are not annualy harvesting, for example those that produce species with a production cycle length exceeding one year (e.g. various salmonids) or have fallow periods, there may be years with no reporting requirements for Production data;
- This means for sites that are annually harvesting there is an annual reporting requirement for Production data (e.g. shrimp).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an </t>
    </r>
    <r>
      <rPr>
        <b/>
        <sz val="11"/>
        <color theme="1"/>
        <rFont val="Montserrat"/>
      </rPr>
      <t xml:space="preserve">all-in all-out land based </t>
    </r>
    <r>
      <rPr>
        <sz val="11"/>
        <color theme="1"/>
        <rFont val="Montserrat"/>
      </rPr>
      <t xml:space="preserve">production method producing </t>
    </r>
    <r>
      <rPr>
        <b/>
        <sz val="11"/>
        <color theme="1"/>
        <rFont val="Montserrat"/>
      </rPr>
      <t>bivalves</t>
    </r>
    <r>
      <rPr>
        <sz val="11"/>
        <color theme="1"/>
        <rFont val="Montserrat"/>
      </rPr>
      <t>.</t>
    </r>
    <r>
      <rPr>
        <b/>
        <sz val="11"/>
        <color theme="1"/>
        <rFont val="Montserrat"/>
      </rPr>
      <t xml:space="preserve">
</t>
    </r>
  </si>
  <si>
    <t>BIV_LB_MBW_FNF_AIAOV1.0</t>
  </si>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</sst>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5"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theme="1"/>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sz val="10"/>
      <color theme="1"/>
      <name val="Calibri"/>
      <family val="2"/>
      <scheme val="minor"/>
    </font>
    <font>
      <b/>
      <sz val="11"/>
      <color rgb="FFFFFFFF"/>
      <name val="Montserrat"/>
    </font>
    <font>
      <sz val="12"/>
      <color theme="1"/>
      <name val="Montserrat"/>
    </font>
    <font>
      <b/>
      <sz val="11"/>
      <name val="Montserrat"/>
    </font>
    <font>
      <i/>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50">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9" fillId="0" borderId="1" xfId="0" applyFont="1" applyBorder="1" applyAlignment="1">
      <alignment horizontal="left"/>
    </xf>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3"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164" fontId="8" fillId="2" borderId="0" xfId="0" applyNumberFormat="1" applyFont="1" applyFill="1"/>
    <xf numFmtId="0" fontId="14" fillId="0" borderId="0" xfId="0" applyFont="1"/>
    <xf numFmtId="2" fontId="8" fillId="0" borderId="0" xfId="0" applyNumberFormat="1" applyFont="1"/>
    <xf numFmtId="0" fontId="12" fillId="0" borderId="0" xfId="0" applyFont="1"/>
    <xf numFmtId="1" fontId="8" fillId="0" borderId="0" xfId="0" applyNumberFormat="1" applyFont="1"/>
    <xf numFmtId="0" fontId="14" fillId="8" borderId="8" xfId="0" applyFont="1" applyFill="1" applyBorder="1"/>
    <xf numFmtId="0" fontId="14" fillId="8" borderId="9" xfId="0" applyFont="1" applyFill="1" applyBorder="1"/>
    <xf numFmtId="1" fontId="14"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4" fillId="7" borderId="0" xfId="0" applyFont="1" applyFill="1" applyAlignment="1">
      <alignment horizontal="left" vertical="top" wrapText="1"/>
    </xf>
    <xf numFmtId="0" fontId="14" fillId="8" borderId="0" xfId="0" applyFont="1" applyFill="1" applyAlignment="1">
      <alignment horizontal="left" vertical="top" wrapText="1"/>
    </xf>
    <xf numFmtId="0" fontId="14" fillId="14" borderId="0" xfId="0" applyFont="1" applyFill="1" applyAlignment="1">
      <alignment horizontal="left" vertical="top" wrapText="1"/>
    </xf>
    <xf numFmtId="0" fontId="14" fillId="13" borderId="0" xfId="0" applyFont="1" applyFill="1" applyAlignment="1">
      <alignment horizontal="left" vertical="top" wrapText="1"/>
    </xf>
    <xf numFmtId="0" fontId="8" fillId="0" borderId="0" xfId="0" applyFont="1" applyAlignment="1">
      <alignment horizontal="left" vertical="top"/>
    </xf>
    <xf numFmtId="0" fontId="14" fillId="8" borderId="0" xfId="0" applyFont="1" applyFill="1" applyAlignment="1">
      <alignment horizontal="left" vertical="top"/>
    </xf>
    <xf numFmtId="0" fontId="8" fillId="8" borderId="0" xfId="0" applyFont="1" applyFill="1" applyAlignment="1">
      <alignment horizontal="left" vertical="top"/>
    </xf>
    <xf numFmtId="0" fontId="14" fillId="13" borderId="8" xfId="0" applyFont="1" applyFill="1" applyBorder="1"/>
    <xf numFmtId="0" fontId="14" fillId="13" borderId="17" xfId="0" applyFont="1" applyFill="1" applyBorder="1"/>
    <xf numFmtId="17" fontId="8" fillId="12" borderId="0" xfId="0" applyNumberFormat="1" applyFont="1" applyFill="1" applyAlignment="1">
      <alignment horizontal="left"/>
    </xf>
    <xf numFmtId="0" fontId="16"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4" fillId="13" borderId="9" xfId="0" applyFont="1" applyFill="1" applyBorder="1" applyAlignment="1">
      <alignment horizontal="left" vertical="top" wrapText="1"/>
    </xf>
    <xf numFmtId="0" fontId="14"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4" fillId="13" borderId="19" xfId="0" applyFont="1" applyFill="1" applyBorder="1"/>
    <xf numFmtId="0" fontId="14" fillId="13" borderId="25" xfId="0" applyFont="1" applyFill="1" applyBorder="1"/>
    <xf numFmtId="0" fontId="14" fillId="13" borderId="20" xfId="0" applyFont="1" applyFill="1" applyBorder="1"/>
    <xf numFmtId="0" fontId="8" fillId="0" borderId="0" xfId="0" applyFont="1" applyAlignment="1">
      <alignment vertical="center"/>
    </xf>
    <xf numFmtId="0" fontId="14"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4" fillId="13" borderId="19" xfId="0" applyFont="1" applyFill="1" applyBorder="1" applyAlignment="1">
      <alignment horizontal="left" vertical="top" wrapText="1"/>
    </xf>
    <xf numFmtId="0" fontId="14" fillId="13" borderId="25" xfId="0" applyFont="1" applyFill="1" applyBorder="1" applyAlignment="1">
      <alignment horizontal="left" vertical="top" wrapText="1"/>
    </xf>
    <xf numFmtId="0" fontId="14" fillId="13" borderId="20" xfId="0" applyFont="1" applyFill="1" applyBorder="1" applyAlignment="1">
      <alignment horizontal="left" vertical="top" wrapText="1"/>
    </xf>
    <xf numFmtId="0" fontId="14"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4"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4"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8" fillId="12" borderId="0" xfId="0" applyFont="1" applyFill="1"/>
    <xf numFmtId="0" fontId="14" fillId="14" borderId="20" xfId="0" applyFont="1" applyFill="1" applyBorder="1" applyAlignment="1">
      <alignment horizontal="left" vertical="top" wrapText="1"/>
    </xf>
    <xf numFmtId="0" fontId="14"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4"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4" fillId="13" borderId="8" xfId="0" applyFont="1" applyFill="1" applyBorder="1" applyAlignment="1">
      <alignment wrapText="1"/>
    </xf>
    <xf numFmtId="0" fontId="14"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9"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7" fontId="8" fillId="0" borderId="0" xfId="0" applyNumberFormat="1" applyFont="1" applyAlignment="1" applyProtection="1">
      <alignment horizontal="left"/>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165" fontId="14" fillId="8" borderId="0" xfId="0" applyNumberFormat="1" applyFont="1" applyFill="1" applyAlignment="1">
      <alignment horizontal="left" vertical="top"/>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20"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165" fontId="12" fillId="0" borderId="0" xfId="0" applyNumberFormat="1" applyFont="1" applyProtection="1">
      <protection locked="0"/>
    </xf>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3"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4"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4"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4" fillId="13" borderId="28" xfId="0" applyFont="1" applyFill="1" applyBorder="1" applyAlignment="1">
      <alignment wrapText="1"/>
    </xf>
    <xf numFmtId="0" fontId="14" fillId="13" borderId="20" xfId="0" applyFont="1" applyFill="1" applyBorder="1" applyAlignment="1">
      <alignment wrapText="1"/>
    </xf>
    <xf numFmtId="0" fontId="14"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4"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3" fillId="0" borderId="1" xfId="1" applyFont="1" applyBorder="1" applyAlignment="1"/>
    <xf numFmtId="0" fontId="23" fillId="0" borderId="1" xfId="1" applyFont="1" applyBorder="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cellXfs>
  <cellStyles count="2">
    <cellStyle name="Hyperlink" xfId="1" builtinId="8"/>
    <cellStyle name="Normal" xfId="0" builtinId="0"/>
  </cellStyles>
  <dxfs count="48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alignment horizontal="left" vertical="bottom" textRotation="0" wrapText="0" indent="0" justifyLastLine="0" shrinkToFit="0" readingOrder="0"/>
      <protection locked="0" hidden="0"/>
    </dxf>
    <dxf>
      <font>
        <strike val="0"/>
        <outline val="0"/>
        <shadow val="0"/>
        <u val="none"/>
        <vertAlign val="baseline"/>
        <sz val="11"/>
        <name val="Montserrat"/>
        <scheme val="none"/>
      </font>
      <numFmt numFmtId="167" formatCode="dd\-mm\-yyyy"/>
      <alignment horizontal="left" vertical="bottom" textRotation="0" wrapText="0" indent="0" justifyLastLine="0" shrinkToFit="0" readingOrder="0"/>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none">
          <fgColor indexed="64"/>
          <bgColor auto="1"/>
        </patternFill>
      </fill>
      <alignment horizontal="left" vertical="top"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fill>
        <patternFill>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strike val="0"/>
        <outline val="0"/>
        <shadow val="0"/>
        <u val="none"/>
        <vertAlign val="baseline"/>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i/>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0" formatCode="General"/>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5" formatCode="0;0;;@"/>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16</xdr:col>
      <xdr:colOff>0</xdr:colOff>
      <xdr:row>1</xdr:row>
      <xdr:rowOff>206690</xdr:rowOff>
    </xdr:from>
    <xdr:to>
      <xdr:col>28</xdr:col>
      <xdr:colOff>0</xdr:colOff>
      <xdr:row>57</xdr:row>
      <xdr:rowOff>0</xdr:rowOff>
    </xdr:to>
    <xdr:sp macro="" textlink="">
      <xdr:nvSpPr>
        <xdr:cNvPr id="62" name="TextBox 2">
          <a:extLst>
            <a:ext uri="{FF2B5EF4-FFF2-40B4-BE49-F238E27FC236}">
              <a16:creationId xmlns:a16="http://schemas.microsoft.com/office/drawing/2014/main" id="{00000000-0008-0000-1300-000006000000}"/>
            </a:ext>
          </a:extLst>
        </xdr:cNvPr>
        <xdr:cNvSpPr txBox="1"/>
      </xdr:nvSpPr>
      <xdr:spPr>
        <a:xfrm>
          <a:off x="21205031" y="421003"/>
          <a:ext cx="7429500" cy="1200912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ASC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by selecting the site name and filling all the species specific production cycle details.</a:t>
          </a:r>
          <a:endParaRPr lang="en-NL">
            <a:effectLst/>
            <a:latin typeface="Montserrat" panose="00000500000000000000" pitchFamily="2" charset="0"/>
          </a:endParaRPr>
        </a:p>
        <a:p>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using </a:t>
          </a:r>
          <a:r>
            <a:rPr lang="en-US" sz="1100" i="0">
              <a:solidFill>
                <a:schemeClr val="dk1"/>
              </a:solidFill>
              <a:effectLst/>
              <a:latin typeface="Montserrat" panose="00000500000000000000" pitchFamily="2" charset="0"/>
              <a:ea typeface="+mn-ea"/>
              <a:cs typeface="+mn-cs"/>
            </a:rPr>
            <a:t>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For example, 07-04-2024.</a:t>
          </a:r>
          <a:endParaRPr lang="en-US" sz="1100">
            <a:solidFill>
              <a:schemeClr val="dk1"/>
            </a:solidFill>
            <a:effectLst/>
            <a:latin typeface="Montserrat" panose="00000500000000000000" pitchFamily="2" charset="0"/>
            <a:ea typeface="+mn-ea"/>
            <a:cs typeface="+mn-cs"/>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For example, 30-07-2025.</a:t>
          </a: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and should al</a:t>
          </a:r>
          <a:r>
            <a:rPr lang="en-GB" sz="1100">
              <a:solidFill>
                <a:schemeClr val="dk1"/>
              </a:solidFill>
              <a:effectLst/>
              <a:latin typeface="Montserrat" panose="00000500000000000000" pitchFamily="2" charset="0"/>
              <a:ea typeface="+mn-ea"/>
              <a:cs typeface="+mn-cs"/>
            </a:rPr>
            <a:t>so include the volume of</a:t>
          </a:r>
          <a:r>
            <a:rPr lang="en-GB" sz="1100" baseline="0">
              <a:solidFill>
                <a:schemeClr val="dk1"/>
              </a:solidFill>
              <a:effectLst/>
              <a:latin typeface="Montserrat" panose="00000500000000000000" pitchFamily="2" charset="0"/>
              <a:ea typeface="+mn-ea"/>
              <a:cs typeface="+mn-cs"/>
            </a:rPr>
            <a:t> animals transfered to this site during the year.</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Stocked animals that are transferred from this site shall be included in the harvested volume,</a:t>
          </a:r>
          <a:r>
            <a:rPr lang="en-GB" sz="1100" baseline="0">
              <a:solidFill>
                <a:schemeClr val="dk1"/>
              </a:solidFill>
              <a:effectLst/>
              <a:latin typeface="Montserrat" panose="00000500000000000000" pitchFamily="2" charset="0"/>
              <a:ea typeface="+mn-ea"/>
              <a:cs typeface="+mn-cs"/>
            </a:rPr>
            <a:t> however the volume of mortalities shall not be included in the total. </a:t>
          </a:r>
          <a:endParaRPr lang="en-GB" sz="1100">
            <a:solidFill>
              <a:schemeClr val="dk1"/>
            </a:solidFill>
            <a:effectLst/>
            <a:latin typeface="Montserrat" panose="00000500000000000000" pitchFamily="2" charset="0"/>
            <a:ea typeface="+mn-ea"/>
            <a:cs typeface="+mn-cs"/>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a:t>
          </a:r>
          <a:r>
            <a:rPr lang="en-GB" sz="1100" baseline="0">
              <a:solidFill>
                <a:schemeClr val="dk1"/>
              </a:solidFill>
              <a:effectLst/>
              <a:latin typeface="Montserrat" panose="00000500000000000000" pitchFamily="2" charset="0"/>
              <a:ea typeface="+mn-ea"/>
              <a:cs typeface="+mn-cs"/>
            </a:rPr>
            <a:t> however s</a:t>
          </a:r>
          <a:r>
            <a:rPr lang="en-GB" sz="1100">
              <a:solidFill>
                <a:schemeClr val="dk1"/>
              </a:solidFill>
              <a:effectLst/>
              <a:latin typeface="Montserrat" panose="00000500000000000000" pitchFamily="2" charset="0"/>
              <a:ea typeface="+mn-ea"/>
              <a:cs typeface="+mn-cs"/>
            </a:rPr>
            <a:t>tocked animals that are transferred from the site during production shall be included in the harvest count.</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a:t>
          </a:r>
          <a:r>
            <a:rPr lang="en-GB" sz="1100" b="0" i="1" baseline="0">
              <a:solidFill>
                <a:schemeClr val="dk1"/>
              </a:solidFill>
              <a:effectLst/>
              <a:latin typeface="Montserrat" panose="00000500000000000000" pitchFamily="2" charset="0"/>
              <a:ea typeface="+mn-ea"/>
              <a:cs typeface="+mn-cs"/>
            </a:rPr>
            <a:t>non-certified</a:t>
          </a:r>
          <a:r>
            <a:rPr lang="en-GB" sz="1100" b="0" i="0" baseline="0">
              <a:solidFill>
                <a:schemeClr val="dk1"/>
              </a:solidFill>
              <a:effectLst/>
              <a:latin typeface="Montserrat" panose="00000500000000000000" pitchFamily="2" charset="0"/>
              <a:ea typeface="+mn-ea"/>
              <a:cs typeface="+mn-cs"/>
            </a:rPr>
            <a:t>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and stocked volume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harvested volume</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stocked volume (tonnes)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6350</xdr:colOff>
      <xdr:row>2</xdr:row>
      <xdr:rowOff>0</xdr:rowOff>
    </xdr:from>
    <xdr:to>
      <xdr:col>27</xdr:col>
      <xdr:colOff>12188</xdr:colOff>
      <xdr:row>48</xdr:row>
      <xdr:rowOff>202406</xdr:rowOff>
    </xdr:to>
    <xdr:sp macro="" textlink="">
      <xdr:nvSpPr>
        <xdr:cNvPr id="47" name="TextBox 1">
          <a:extLst>
            <a:ext uri="{FF2B5EF4-FFF2-40B4-BE49-F238E27FC236}">
              <a16:creationId xmlns:a16="http://schemas.microsoft.com/office/drawing/2014/main" id="{00000000-0008-0000-1500-000018000000}"/>
            </a:ext>
          </a:extLst>
        </xdr:cNvPr>
        <xdr:cNvSpPr txBox="1"/>
      </xdr:nvSpPr>
      <xdr:spPr>
        <a:xfrm>
          <a:off x="16782256" y="428625"/>
          <a:ext cx="7578213" cy="100488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stocking count (# animals)) * 100</a:t>
          </a:r>
          <a:endParaRPr lang="en-US" sz="1100" b="0" i="1" baseline="0">
            <a:solidFill>
              <a:schemeClr val="dk1"/>
            </a:solidFill>
            <a:effectLst/>
            <a:latin typeface="Montserrat" panose="00000500000000000000" pitchFamily="2" charset="0"/>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615951</xdr:colOff>
      <xdr:row>2</xdr:row>
      <xdr:rowOff>11113</xdr:rowOff>
    </xdr:from>
    <xdr:to>
      <xdr:col>22</xdr:col>
      <xdr:colOff>615950</xdr:colOff>
      <xdr:row>35</xdr:row>
      <xdr:rowOff>0</xdr:rowOff>
    </xdr:to>
    <xdr:sp macro="" textlink="">
      <xdr:nvSpPr>
        <xdr:cNvPr id="3" name="TextBox 1">
          <a:extLst>
            <a:ext uri="{FF2B5EF4-FFF2-40B4-BE49-F238E27FC236}">
              <a16:creationId xmlns:a16="http://schemas.microsoft.com/office/drawing/2014/main" id="{6330B982-B278-4295-A471-044BEE699D2D}"/>
            </a:ext>
          </a:extLst>
        </xdr:cNvPr>
        <xdr:cNvSpPr txBox="1"/>
      </xdr:nvSpPr>
      <xdr:spPr>
        <a:xfrm>
          <a:off x="12676982" y="439738"/>
          <a:ext cx="7572374" cy="72636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 stocking count and harvest</a:t>
          </a:r>
          <a:r>
            <a:rPr lang="en-US" sz="1100" b="0" i="0" baseline="0">
              <a:solidFill>
                <a:schemeClr val="dk1"/>
              </a:solidFill>
              <a:effectLst/>
              <a:latin typeface="Montserrat" panose="00000500000000000000" pitchFamily="2" charset="0"/>
              <a:ea typeface="+mn-ea"/>
              <a:cs typeface="+mn-cs"/>
            </a:rPr>
            <a:t> (retrieval) count of each cleaner fish species used during the production at each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and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cleaner fish are used,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 - Cleaner fish</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a:t>
          </a:r>
          <a:r>
            <a:rPr lang="en-US" sz="1100" b="0" i="0" u="none">
              <a:solidFill>
                <a:sysClr val="windowText" lastClr="000000"/>
              </a:solidFill>
              <a:effectLst/>
              <a:latin typeface="Montserrat" panose="00000500000000000000"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cleaner fish mortality are reported for using the dropdown menu. The selection options are based on the cycle IDs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Cleaner fish species (Latin name)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cleaner fish species using the dropdown menu. If the cleaner fish species is not a listed option, please type out the latin name of the cleaner fish species used.</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stocked cleaner fish.</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live harvested (retrieved) cleaner fish.</a:t>
          </a:r>
        </a:p>
        <a:p>
          <a:pPr eaLnBrk="1" fontAlgn="auto" latinLnBrk="0" hangingPunct="1"/>
          <a:endParaRPr lang="en-US" sz="1100" b="0"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(Mandatory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dead cleaner fish. </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 automatically</a:t>
          </a:r>
          <a:r>
            <a:rPr lang="en-US" sz="1100" b="0" i="0">
              <a:solidFill>
                <a:schemeClr val="dk1"/>
              </a:solidFill>
              <a:effectLst/>
              <a:latin typeface="Montserrat" panose="00000500000000000000" pitchFamily="2" charset="0"/>
              <a:ea typeface="+mn-ea"/>
              <a:cs typeface="+mn-cs"/>
            </a:rPr>
            <a:t>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a:t>
          </a:r>
          <a:r>
            <a:rPr lang="en-GB">
              <a:latin typeface="Montserrat" panose="00000500000000000000" pitchFamily="2" charset="0"/>
            </a:rPr>
            <a:t> and the</a:t>
          </a:r>
          <a:r>
            <a:rPr lang="en-GB" baseline="0">
              <a:latin typeface="Montserrat" panose="00000500000000000000" pitchFamily="2" charset="0"/>
            </a:rPr>
            <a:t> harvest (retrieval) count </a:t>
          </a:r>
          <a:r>
            <a:rPr lang="en-GB">
              <a:latin typeface="Montserrat" panose="00000500000000000000" pitchFamily="2" charset="0"/>
            </a:rPr>
            <a:t>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 </a:t>
          </a:r>
          <a:r>
            <a:rPr lang="en-GB" sz="1100" b="0" i="1">
              <a:solidFill>
                <a:schemeClr val="dk1"/>
              </a:solidFill>
              <a:effectLst/>
              <a:latin typeface="Montserrat" panose="00000500000000000000" pitchFamily="2" charset="0"/>
              <a:ea typeface="+mn-ea"/>
              <a:cs typeface="+mn-cs"/>
            </a:rPr>
            <a:t>harvest </a:t>
          </a:r>
          <a:r>
            <a:rPr lang="en-GB" sz="1100" b="0" i="1" baseline="0">
              <a:solidFill>
                <a:schemeClr val="dk1"/>
              </a:solidFill>
              <a:effectLst/>
              <a:latin typeface="Montserrat" panose="00000500000000000000" pitchFamily="2" charset="0"/>
              <a:ea typeface="+mn-ea"/>
              <a:cs typeface="+mn-cs"/>
            </a:rPr>
            <a:t>count (# animals)) / stocking count (# animals) * 100</a:t>
          </a: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ontserrat" panose="00000500000000000000" pitchFamily="2" charset="0"/>
              <a:ea typeface="+mn-ea"/>
              <a:cs typeface="+mn-cs"/>
            </a:rPr>
            <a:t>Notes </a:t>
          </a:r>
          <a:r>
            <a:rPr lang="en-US" sz="1100" b="0" i="0" baseline="0">
              <a:solidFill>
                <a:schemeClr val="dk1"/>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anose="00000500000000000000" pitchFamily="2" charset="0"/>
              <a:ea typeface="+mn-ea"/>
              <a:cs typeface="+mn-cs"/>
            </a:rPr>
            <a:t>This field may be used to provide any other relevant information or clarifications.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24</xdr:col>
      <xdr:colOff>1</xdr:colOff>
      <xdr:row>2</xdr:row>
      <xdr:rowOff>0</xdr:rowOff>
    </xdr:from>
    <xdr:to>
      <xdr:col>36</xdr:col>
      <xdr:colOff>12247</xdr:colOff>
      <xdr:row>63</xdr:row>
      <xdr:rowOff>0</xdr:rowOff>
    </xdr:to>
    <xdr:sp macro="" textlink="">
      <xdr:nvSpPr>
        <xdr:cNvPr id="2" name="TextBox 1">
          <a:extLst>
            <a:ext uri="{FF2B5EF4-FFF2-40B4-BE49-F238E27FC236}">
              <a16:creationId xmlns:a16="http://schemas.microsoft.com/office/drawing/2014/main" id="{3DA9DC1C-B49C-44A3-B422-D758D7669C5B}"/>
            </a:ext>
          </a:extLst>
        </xdr:cNvPr>
        <xdr:cNvSpPr txBox="1"/>
      </xdr:nvSpPr>
      <xdr:spPr>
        <a:xfrm>
          <a:off x="23431501" y="408214"/>
          <a:ext cx="7523389" cy="1264103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itchFamily="2" charset="0"/>
              <a:ea typeface="+mn-ea"/>
              <a:cs typeface="+mn-cs"/>
            </a:rPr>
            <a:t>In table 3 the parasiticide load is calculated for each applied parasiticide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endParaRPr lang="en-NL">
            <a:effectLst/>
            <a:latin typeface="Montserrat" pitchFamily="2" charset="0"/>
          </a:endParaRP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621954</xdr:colOff>
      <xdr:row>1</xdr:row>
      <xdr:rowOff>197757</xdr:rowOff>
    </xdr:from>
    <xdr:to>
      <xdr:col>21</xdr:col>
      <xdr:colOff>619499</xdr:colOff>
      <xdr:row>28</xdr:row>
      <xdr:rowOff>-1</xdr:rowOff>
    </xdr:to>
    <xdr:sp macro="" textlink="">
      <xdr:nvSpPr>
        <xdr:cNvPr id="4" name="TextBox 3">
          <a:extLst>
            <a:ext uri="{FF2B5EF4-FFF2-40B4-BE49-F238E27FC236}">
              <a16:creationId xmlns:a16="http://schemas.microsoft.com/office/drawing/2014/main" id="{AEB351C8-31D1-4DB8-B5E1-8A26ACAE63FB}"/>
            </a:ext>
          </a:extLst>
        </xdr:cNvPr>
        <xdr:cNvSpPr txBox="1"/>
      </xdr:nvSpPr>
      <xdr:spPr>
        <a:xfrm>
          <a:off x="11170892" y="404132"/>
          <a:ext cx="7522295" cy="53823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Report in table 1 the sea lice monitoring results during the production period for the ASC </a:t>
          </a:r>
          <a:r>
            <a:rPr lang="en-US" sz="1100" i="1">
              <a:solidFill>
                <a:schemeClr val="dk1"/>
              </a:solidFill>
              <a:effectLst/>
              <a:latin typeface="Montserrat" panose="00000500000000000000" pitchFamily="2" charset="0"/>
              <a:ea typeface="+mn-ea"/>
              <a:cs typeface="+mn-cs"/>
            </a:rPr>
            <a:t>certified</a:t>
          </a:r>
          <a:r>
            <a:rPr lang="en-US" sz="1100">
              <a:solidFill>
                <a:schemeClr val="dk1"/>
              </a:solidFill>
              <a:effectLst/>
              <a:latin typeface="Montserrat" panose="00000500000000000000" pitchFamily="2" charset="0"/>
              <a:ea typeface="+mn-ea"/>
              <a:cs typeface="+mn-cs"/>
            </a:rPr>
            <a:t> or </a:t>
          </a:r>
          <a:r>
            <a:rPr lang="en-US" sz="1100" i="1">
              <a:solidFill>
                <a:schemeClr val="dk1"/>
              </a:solidFill>
              <a:effectLst/>
              <a:latin typeface="Montserrat" panose="00000500000000000000" pitchFamily="2" charset="0"/>
              <a:ea typeface="+mn-ea"/>
              <a:cs typeface="+mn-cs"/>
            </a:rPr>
            <a:t>suspended</a:t>
          </a:r>
          <a:r>
            <a:rPr lang="en-US" sz="1100">
              <a:solidFill>
                <a:schemeClr val="dk1"/>
              </a:solidFill>
              <a:effectLst/>
              <a:latin typeface="Montserrat" panose="00000500000000000000" pitchFamily="2" charset="0"/>
              <a:ea typeface="+mn-ea"/>
              <a:cs typeface="+mn-cs"/>
            </a:rPr>
            <a:t> site with completed production cycles. </a:t>
          </a:r>
        </a:p>
        <a:p>
          <a:endParaRPr lang="en-GB">
            <a:effectLst/>
            <a:latin typeface="Montserrat" panose="00000500000000000000" pitchFamily="2" charset="0"/>
          </a:endParaRPr>
        </a:p>
        <a:p>
          <a:r>
            <a:rPr lang="en-US" sz="1100" b="1" u="sng">
              <a:solidFill>
                <a:schemeClr val="dk1"/>
              </a:solidFill>
              <a:effectLst/>
              <a:latin typeface="Montserrat" panose="00000500000000000000" pitchFamily="2" charset="0"/>
              <a:ea typeface="+mn-ea"/>
              <a:cs typeface="+mn-cs"/>
            </a:rPr>
            <a:t>TABLE 1. Sea lice monitoring </a:t>
          </a:r>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Date (dd-mm-yyyy)</a:t>
          </a:r>
          <a:r>
            <a:rPr lang="en-US" sz="1100">
              <a:solidFill>
                <a:schemeClr val="dk1"/>
              </a:solidFill>
              <a:effectLst/>
              <a:latin typeface="Montserrat" panose="00000500000000000000" pitchFamily="2" charset="0"/>
              <a:ea typeface="+mn-ea"/>
              <a:cs typeface="+mn-cs"/>
            </a:rPr>
            <a:t>(Mandatory field)</a:t>
          </a:r>
          <a:endParaRPr lang="en-GB">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Provide</a:t>
          </a:r>
          <a:r>
            <a:rPr lang="en-GB" sz="1100" baseline="0">
              <a:solidFill>
                <a:schemeClr val="dk1"/>
              </a:solidFill>
              <a:effectLst/>
              <a:latin typeface="Montserrat" panose="00000500000000000000" pitchFamily="2" charset="0"/>
              <a:ea typeface="+mn-ea"/>
              <a:cs typeface="+mn-cs"/>
            </a:rPr>
            <a:t> the d</a:t>
          </a:r>
          <a:r>
            <a:rPr lang="en-US" sz="1100">
              <a:solidFill>
                <a:schemeClr val="dk1"/>
              </a:solidFill>
              <a:effectLst/>
              <a:latin typeface="Montserrat" panose="00000500000000000000" pitchFamily="2" charset="0"/>
              <a:ea typeface="+mn-ea"/>
              <a:cs typeface="+mn-cs"/>
            </a:rPr>
            <a:t>ate when the sampling occurred. Where farms monitoring using </a:t>
          </a:r>
          <a:r>
            <a:rPr lang="en-US" sz="1100" i="1">
              <a:solidFill>
                <a:schemeClr val="dk1"/>
              </a:solidFill>
              <a:effectLst/>
              <a:latin typeface="Montserrat" panose="00000500000000000000" pitchFamily="2" charset="0"/>
              <a:ea typeface="+mn-ea"/>
              <a:cs typeface="+mn-cs"/>
            </a:rPr>
            <a:t>'Year (yyyy)' </a:t>
          </a:r>
          <a:r>
            <a:rPr lang="en-US" sz="1100">
              <a:solidFill>
                <a:schemeClr val="dk1"/>
              </a:solidFill>
              <a:effectLst/>
              <a:latin typeface="Montserrat" panose="00000500000000000000" pitchFamily="2" charset="0"/>
              <a:ea typeface="+mn-ea"/>
              <a:cs typeface="+mn-cs"/>
            </a:rPr>
            <a:t>and </a:t>
          </a:r>
          <a:r>
            <a:rPr lang="en-US" sz="1100" i="1">
              <a:solidFill>
                <a:schemeClr val="dk1"/>
              </a:solidFill>
              <a:effectLst/>
              <a:latin typeface="Montserrat" panose="00000500000000000000" pitchFamily="2" charset="0"/>
              <a:ea typeface="+mn-ea"/>
              <a:cs typeface="+mn-cs"/>
            </a:rPr>
            <a:t>'Week (ww)', </a:t>
          </a:r>
          <a:r>
            <a:rPr lang="en-US" sz="1100">
              <a:solidFill>
                <a:schemeClr val="dk1"/>
              </a:solidFill>
              <a:effectLst/>
              <a:latin typeface="Montserrat" panose="00000500000000000000" pitchFamily="2" charset="0"/>
              <a:ea typeface="+mn-ea"/>
              <a:cs typeface="+mn-cs"/>
            </a:rPr>
            <a:t>proceed to the next two fields</a:t>
          </a:r>
          <a:r>
            <a:rPr lang="en-US" sz="1100" baseline="0">
              <a:solidFill>
                <a:schemeClr val="dk1"/>
              </a:solidFill>
              <a:effectLst/>
              <a:latin typeface="Montserrat" panose="00000500000000000000" pitchFamily="2" charset="0"/>
              <a:ea typeface="+mn-ea"/>
              <a:cs typeface="+mn-cs"/>
            </a:rPr>
            <a:t> and </a:t>
          </a:r>
          <a:r>
            <a:rPr lang="en-US" sz="1100">
              <a:solidFill>
                <a:schemeClr val="dk1"/>
              </a:solidFill>
              <a:effectLst/>
              <a:latin typeface="Montserrat" panose="00000500000000000000" pitchFamily="2" charset="0"/>
              <a:ea typeface="+mn-ea"/>
              <a:cs typeface="+mn-cs"/>
            </a:rPr>
            <a:t>this field can be left blank.</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itchFamily="2" charset="0"/>
              <a:ea typeface="+mn-ea"/>
              <a:cs typeface="+mn-cs"/>
            </a:rPr>
            <a:t>Week (ww)</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week the sampling occurred. If the full date is provided in the previous field, this field can be left blank.</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Year (yyyy)</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year the sampling occurred. If the full date is provided in the previous field, this field can be left blank.</a:t>
          </a:r>
          <a:endParaRPr lang="en-GB">
            <a:effectLst/>
            <a:latin typeface="Montserrat" panose="00000500000000000000" pitchFamily="2" charset="0"/>
          </a:endParaRP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Sea lice species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sea lice species for which the average sea lice count is reported for. If the sea lice species is not a listed option, please type out the latin name of the reported sea lice species.</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Life stage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life stage for </a:t>
          </a:r>
          <a:r>
            <a:rPr lang="en-US" sz="1100" i="0">
              <a:solidFill>
                <a:schemeClr val="dk1"/>
              </a:solidFill>
              <a:effectLst/>
              <a:latin typeface="Montserrat" panose="00000500000000000000" pitchFamily="2" charset="0"/>
              <a:ea typeface="+mn-ea"/>
              <a:cs typeface="+mn-cs"/>
            </a:rPr>
            <a:t>which the average sea lice count is reported for.</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Average sea lice count (#/fish)</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average number of sea lice per fish for the indicated </a:t>
          </a:r>
          <a:r>
            <a:rPr lang="en-US" sz="1100" i="1">
              <a:solidFill>
                <a:schemeClr val="dk1"/>
              </a:solidFill>
              <a:effectLst/>
              <a:latin typeface="Montserrat" panose="00000500000000000000" pitchFamily="2" charset="0"/>
              <a:ea typeface="+mn-ea"/>
              <a:cs typeface="+mn-cs"/>
            </a:rPr>
            <a:t>'Sea lice species'</a:t>
          </a:r>
          <a:r>
            <a:rPr lang="en-US" sz="1100">
              <a:solidFill>
                <a:schemeClr val="dk1"/>
              </a:solidFill>
              <a:effectLst/>
              <a:latin typeface="Montserrat" panose="00000500000000000000" pitchFamily="2" charset="0"/>
              <a:ea typeface="+mn-ea"/>
              <a:cs typeface="+mn-cs"/>
            </a:rPr>
            <a:t> and </a:t>
          </a:r>
          <a:r>
            <a:rPr lang="en-US" sz="1100" i="1">
              <a:solidFill>
                <a:schemeClr val="dk1"/>
              </a:solidFill>
              <a:effectLst/>
              <a:latin typeface="Montserrat" panose="00000500000000000000" pitchFamily="2" charset="0"/>
              <a:ea typeface="+mn-ea"/>
              <a:cs typeface="+mn-cs"/>
            </a:rPr>
            <a:t>'Life stage'</a:t>
          </a:r>
          <a:r>
            <a:rPr lang="en-US" sz="1100">
              <a:solidFill>
                <a:schemeClr val="dk1"/>
              </a:solidFill>
              <a:effectLst/>
              <a:latin typeface="Montserrat" panose="00000500000000000000" pitchFamily="2" charset="0"/>
              <a:ea typeface="+mn-ea"/>
              <a:cs typeface="+mn-cs"/>
            </a:rPr>
            <a:t>.</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621566</xdr:colOff>
      <xdr:row>1</xdr:row>
      <xdr:rowOff>207964</xdr:rowOff>
    </xdr:from>
    <xdr:to>
      <xdr:col>25</xdr:col>
      <xdr:colOff>620184</xdr:colOff>
      <xdr:row>42</xdr:row>
      <xdr:rowOff>202406</xdr:rowOff>
    </xdr:to>
    <xdr:sp macro="" textlink="">
      <xdr:nvSpPr>
        <xdr:cNvPr id="5" name="TextBox 1">
          <a:extLst>
            <a:ext uri="{FF2B5EF4-FFF2-40B4-BE49-F238E27FC236}">
              <a16:creationId xmlns:a16="http://schemas.microsoft.com/office/drawing/2014/main" id="{00000000-0008-0000-1400-000002000000}"/>
            </a:ext>
          </a:extLst>
        </xdr:cNvPr>
        <xdr:cNvSpPr txBox="1"/>
      </xdr:nvSpPr>
      <xdr:spPr>
        <a:xfrm>
          <a:off x="15802035" y="422277"/>
          <a:ext cx="7570993" cy="89955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t>
          </a:r>
          <a:r>
            <a:rPr lang="en-US" i="1" baseline="0">
              <a:effectLst/>
              <a:latin typeface="Montserrat" panose="00000500000000000000" pitchFamily="2" charset="0"/>
            </a:rPr>
            <a:t>AS</a:t>
          </a:r>
          <a:r>
            <a:rPr lang="en-US" i="1">
              <a:effectLst/>
              <a:latin typeface="Montserrat" panose="00000500000000000000" pitchFamily="2" charset="0"/>
            </a:rPr>
            <a:t>C</a:t>
          </a:r>
          <a:r>
            <a:rPr lang="en-US">
              <a:effectLst/>
              <a:latin typeface="Montserrat" panose="00000500000000000000" pitchFamily="2" charset="0"/>
            </a:rPr>
            <a:t>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per site.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int table 2.</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the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a:t>
          </a:r>
          <a:r>
            <a:rPr lang="en-US" baseline="0">
              <a:effectLst/>
              <a:latin typeface="Montserrat" panose="00000500000000000000" pitchFamily="2" charset="0"/>
            </a:rPr>
            <a:t> </a:t>
          </a:r>
          <a:r>
            <a:rPr lang="en-US">
              <a:effectLst/>
              <a:latin typeface="Montserrat" panose="00000500000000000000" pitchFamily="2" charset="0"/>
            </a:rPr>
            <a:t>(%) is automatically calculated and is the number</a:t>
          </a:r>
          <a:r>
            <a:rPr lang="en-US" baseline="0">
              <a:effectLst/>
              <a:latin typeface="Montserrat" panose="00000500000000000000" pitchFamily="2" charset="0"/>
            </a:rPr>
            <a:t> of escapees per species per site</a:t>
          </a:r>
          <a:r>
            <a:rPr lang="en-US">
              <a:effectLst/>
              <a:latin typeface="Montserrat" panose="00000500000000000000" pitchFamily="2" charset="0"/>
            </a:rPr>
            <a:t> as a percentage of the stocking count and is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stocking count (#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1</xdr:row>
      <xdr:rowOff>188683</xdr:rowOff>
    </xdr:from>
    <xdr:to>
      <xdr:col>24</xdr:col>
      <xdr:colOff>1</xdr:colOff>
      <xdr:row>68</xdr:row>
      <xdr:rowOff>8731</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82500" y="402996"/>
          <a:ext cx="7572376" cy="1415517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61</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5610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8731</xdr:colOff>
      <xdr:row>3</xdr:row>
      <xdr:rowOff>28389</xdr:rowOff>
    </xdr:from>
    <xdr:to>
      <xdr:col>24</xdr:col>
      <xdr:colOff>0</xdr:colOff>
      <xdr:row>71</xdr:row>
      <xdr:rowOff>11906</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38919" y="457014"/>
          <a:ext cx="7563644" cy="141757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7257</xdr:colOff>
      <xdr:row>1</xdr:row>
      <xdr:rowOff>200931</xdr:rowOff>
    </xdr:from>
    <xdr:to>
      <xdr:col>23</xdr:col>
      <xdr:colOff>615950</xdr:colOff>
      <xdr:row>61</xdr:row>
      <xdr:rowOff>0</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0757" y="415244"/>
          <a:ext cx="7550037" cy="127768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62</xdr:row>
      <xdr:rowOff>0</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001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6496</xdr:colOff>
      <xdr:row>3</xdr:row>
      <xdr:rowOff>19236</xdr:rowOff>
    </xdr:from>
    <xdr:to>
      <xdr:col>24</xdr:col>
      <xdr:colOff>27215</xdr:colOff>
      <xdr:row>61</xdr:row>
      <xdr:rowOff>11906</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50934" y="447861"/>
          <a:ext cx="7593094" cy="124585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11905</xdr:colOff>
      <xdr:row>2</xdr:row>
      <xdr:rowOff>0</xdr:rowOff>
    </xdr:from>
    <xdr:to>
      <xdr:col>44</xdr:col>
      <xdr:colOff>10204</xdr:colOff>
      <xdr:row>138</xdr:row>
      <xdr:rowOff>35719</xdr:rowOff>
    </xdr:to>
    <mc:AlternateContent xmlns:mc="http://schemas.openxmlformats.org/markup-compatibility/2006" xmlns:a14="http://schemas.microsoft.com/office/drawing/2010/main">
      <mc:Choice Requires="a14">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O10" totalsRowShown="0" headerRowDxfId="488" dataDxfId="487">
  <tableColumns count="13">
    <tableColumn id="2" xr3:uid="{397697C0-F640-40FE-86E5-8CE54F041033}" name="Site name" dataDxfId="486"/>
    <tableColumn id="1" xr3:uid="{97E12BA7-5961-47AF-9064-E217F0E5948E}" name="ASC site ID" dataDxfId="485"/>
    <tableColumn id="3" xr3:uid="{0B070CB7-188D-4AF2-B80E-7B9575683689}" name="Species in production (Latin name) (select)" dataDxfId="484"/>
    <tableColumn id="7" xr3:uid="{C33E4690-9FE1-43E9-A7B7-F8B4E6DC4BF1}" name="Cycle ID" dataDxfId="483"/>
    <tableColumn id="16" xr3:uid="{7FA2B8D4-7702-4056-B179-899B172741A0}" name="Production cycle start _x000a_(dd-mm-yyyy)" dataDxfId="482"/>
    <tableColumn id="15" xr3:uid="{F9F7B276-ADAE-4F72-868A-76FDF48C7EB1}" name="Production cycle end _x000a_(dd-mm-yyyy)" dataDxfId="481"/>
    <tableColumn id="4" xr3:uid="{024F4006-50C5-4E3D-AA6F-536EC10C108D}" name="ASC certified stocked volume (tonnes)" dataDxfId="480"/>
    <tableColumn id="5" xr3:uid="{62F6369A-80BA-4B50-AA50-1FEF5AE78F53}" name="ASC certified harvested production volume (tonnes)" dataDxfId="479"/>
    <tableColumn id="12" xr3:uid="{B4DA9E9E-4A58-4642-B28E-916443C4B4F7}" name="Stocking count _x000a_(# animals)" dataDxfId="478"/>
    <tableColumn id="11" xr3:uid="{974913BA-2A2C-4991-80F2-8D2BEE587E44}" name="Harvest count _x000a_(# animals)" dataDxfId="477"/>
    <tableColumn id="6" xr3:uid="{63064890-9044-44C7-9C6E-DDAEF96EE771}" name="Non-ASC certified harvested production volume (tonnes)" dataDxfId="476"/>
    <tableColumn id="10" xr3:uid="{7A350BFD-114F-4008-8EA1-6B910A417A05}" name="ASC certified net production volume (tonnes)" dataDxfId="475">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74"/>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406" dataDxfId="404" headerRowBorderDxfId="405" tableBorderDxfId="403">
  <autoFilter ref="AA4:AE19" xr:uid="{DEFA45DB-659C-47AB-BF19-CE3B69FEC812}"/>
  <tableColumns count="5">
    <tableColumn id="1" xr3:uid="{2CB93451-1862-46D2-84ED-47022E55F5BA}" name="Abiotic index ref" dataDxfId="402"/>
    <tableColumn id="2" xr3:uid="{0BEC3542-D068-47CD-AC80-E48357C4942B}" name="Equal or larger than" dataDxfId="401"/>
    <tableColumn id="3" xr3:uid="{9524E834-D2A7-4B55-9FBB-88D21FB7D84B}" name="smaller than" dataDxfId="400"/>
    <tableColumn id="4" xr3:uid="{2070E6A3-AD25-4808-9009-EF14C2864338}" name="EQS category ref" dataDxfId="399"/>
    <tableColumn id="5" xr3:uid="{A43D2156-3D3D-4B6C-9D60-F877302816F7}" name="Notes" dataDxfId="398"/>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97" dataDxfId="396">
  <autoFilter ref="AA23:AE28" xr:uid="{AA83C77C-D70E-4B81-832C-AE195507934B}"/>
  <tableColumns count="5">
    <tableColumn id="1" xr3:uid="{A94B85B7-8D91-40DE-8E55-34C9CB0F7F0E}" name="EQS category ref" dataDxfId="395"/>
    <tableColumn id="2" xr3:uid="{924D3729-AA0A-4C3C-BC75-0C7F29FFD8F4}" name="Larger than" dataDxfId="394"/>
    <tableColumn id="3" xr3:uid="{40FCFF91-4FDB-4BB4-897F-9FE932035F17}" name="Equal or smaller than" dataDxfId="393"/>
    <tableColumn id="4" xr3:uid="{A1C75C4E-0505-4B86-96E9-E9EB76690665}" name="Zone EQS score per indicator" dataDxfId="392"/>
    <tableColumn id="5" xr3:uid="{86EE2B33-02AD-4173-84AA-366BFD4522E2}" name="Notes" dataDxfId="391"/>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90" dataDxfId="389">
  <tableColumns count="6">
    <tableColumn id="1" xr3:uid="{6CDD5099-76A8-42FA-AE03-824DE4CC6732}" name="Site name" dataDxfId="388"/>
    <tableColumn id="4" xr3:uid="{E59D5E27-0F91-4929-840B-EA9FE9AB5A87}" name="Biotic indicator" dataDxfId="387">
      <calculatedColumnFormula>E8</calculatedColumnFormula>
    </tableColumn>
    <tableColumn id="3" xr3:uid="{E8EBA17D-47B5-407D-93D4-6E4F481E19D3}" name="EQS sampling zone" dataDxfId="386"/>
    <tableColumn id="5" xr3:uid="{255978A0-6341-45E1-87FD-B5D9ADDCD160}" name="Avg. indicator value" dataDxfId="385">
      <calculatedColumnFormula>AVERAGE(I5:J5,I9:J9,I13:J13,I17:J17)</calculatedColumnFormula>
    </tableColumn>
    <tableColumn id="2" xr3:uid="{DD23238B-F196-4C73-9D30-1406A7E294B6}" name="EQS category" dataDxfId="384">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83">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82" dataDxfId="381">
  <tableColumns count="4">
    <tableColumn id="1" xr3:uid="{5271AEC8-27C6-4D19-9B4D-8820A39BA910}" name="Site name " dataDxfId="380">
      <calculatedColumnFormula>C58</calculatedColumnFormula>
    </tableColumn>
    <tableColumn id="3" xr3:uid="{D0F78312-CB61-468A-8F3D-1C86F5A68366}" name="EQS sampling zone" dataDxfId="379">
      <calculatedColumnFormula>Table56[[#This Row],[EQS sampling zone]]</calculatedColumnFormula>
    </tableColumn>
    <tableColumn id="2" xr3:uid="{FEAB0D1B-0DA1-450E-9A8B-7CC646D4D675}" name="Zone EQS score" dataDxfId="378">
      <calculatedColumnFormula>(H58+H59+H60)/3</calculatedColumnFormula>
    </tableColumn>
    <tableColumn id="4" xr3:uid="{E2F36895-EB31-4F96-A926-6F063E12650F}" name="Zone EQS category" dataDxfId="377">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76" dataDxfId="375">
  <tableColumns count="2">
    <tableColumn id="1" xr3:uid="{ED37F06B-DBF9-4BDC-864B-3578F1F7F769}" name="Site name" dataDxfId="374">
      <calculatedColumnFormula>C74</calculatedColumnFormula>
    </tableColumn>
    <tableColumn id="3" xr3:uid="{D4329557-D384-4C3D-B52C-A3A29A493294}" name="Benthic status - Level 3" dataDxfId="373">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72" dataDxfId="371">
  <tableColumns count="9">
    <tableColumn id="1" xr3:uid="{AB1DF2E2-2DA1-4F69-A2E2-B772D2E8CDDC}" name="Site name" dataDxfId="370"/>
    <tableColumn id="2" xr3:uid="{93344035-30CA-4BEE-87CF-47A199315728}" name="Sampling date _x000a_(dd-mm-yyyy)" dataDxfId="369"/>
    <tableColumn id="6" xr3:uid="{B9280C6E-1FF4-4FB1-95D9-256C5F154828}" name="Biotic indicator (select)" dataDxfId="368"/>
    <tableColumn id="5" xr3:uid="{97D7C27A-0840-48C9-9734-DEF6EB96A266}" name="Direction compared to water flow" dataDxfId="367"/>
    <tableColumn id="3" xr3:uid="{1565521B-F2F4-47CF-AD60-76AF77A091A7}" name="EQS sampling zone" dataDxfId="366"/>
    <tableColumn id="4" xr3:uid="{6EF98EEA-3AAC-4287-B1F4-F6B3BB7D121B}" name="Distance from edge of cages (m)" dataDxfId="365"/>
    <tableColumn id="7" xr3:uid="{54542326-FDBC-481B-AC7F-92A0857E5CB1}" name="Avg. value - sample 1" dataDxfId="364"/>
    <tableColumn id="9" xr3:uid="{E0016E49-E4CF-4B8C-9CA8-D75579B4A5E1}" name="Avg. value - sample 2" dataDxfId="363"/>
    <tableColumn id="10" xr3:uid="{EAF01EC0-D075-49EC-ABA1-3E303560B519}" name="Notes" dataDxfId="362"/>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61" dataDxfId="360">
  <tableColumns count="5">
    <tableColumn id="1" xr3:uid="{E8EFB850-5D95-4092-B6FB-489BA22D8D72}" name="Biotic index ref" dataDxfId="359"/>
    <tableColumn id="2" xr3:uid="{A1144CC4-C672-42B2-841B-31ADABA02B01}" name="Equal or larger than (x≥)" dataDxfId="358"/>
    <tableColumn id="5" xr3:uid="{0311B541-D336-402D-A2F2-4DC43760BFAB}" name="smaller than (x&lt;)" dataDxfId="357"/>
    <tableColumn id="3" xr3:uid="{4ECF96BC-7B14-4CEA-92BE-7EDE7A56A134}" name="EQS category ref" dataDxfId="356"/>
    <tableColumn id="4" xr3:uid="{1A575A7D-9326-4F5A-91E8-8486A21F6955}" name="Notes" dataDxfId="355"/>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54" dataDxfId="353">
  <autoFilter ref="AH4:AL629" xr:uid="{A5D7E37D-BEF8-4592-8450-EA7F5F401FEA}"/>
  <tableColumns count="5">
    <tableColumn id="1" xr3:uid="{E98AED81-6EA6-4A9B-B105-AADB95B4CFA1}" name="Reference zone " dataDxfId="352"/>
    <tableColumn id="2" xr3:uid="{B0B03650-4EE4-4397-97A7-B37909D79F04}" name="Farm monitoring zone 1" dataDxfId="351"/>
    <tableColumn id="3" xr3:uid="{0A66A574-6646-4D2F-8FFD-FE7C36C01159}" name="Farm monitoring zone 2" dataDxfId="350"/>
    <tableColumn id="4" xr3:uid="{787CC75E-0E95-4505-99F8-8A690716BE15}" name="Farm monitoring zone 3" dataDxfId="349"/>
    <tableColumn id="5" xr3:uid="{D3A35064-ABCB-4DA5-84F2-639EAB687962}" name="Benthic status" dataDxfId="348"/>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47" dataDxfId="346">
  <autoFilter ref="AB78:AF83" xr:uid="{AB29C084-0859-4C47-95D6-DF4179B35BC2}"/>
  <tableColumns count="5">
    <tableColumn id="1" xr3:uid="{3BD300B9-8D89-4B25-800B-E97B07358A50}" name="EQS category ref" dataDxfId="345"/>
    <tableColumn id="2" xr3:uid="{F1A08CFD-1CFA-4623-A3A1-2A4F40E4448B}" name="Larger than" dataDxfId="344"/>
    <tableColumn id="3" xr3:uid="{04633E39-432B-432F-819B-F72BD04B1184}" name="Equal or smaller than" dataDxfId="343"/>
    <tableColumn id="4" xr3:uid="{8740E0BB-480E-4F27-90E6-8A1D32150A7C}" name="Zone EQS score per indicator" dataDxfId="342"/>
    <tableColumn id="5" xr3:uid="{B8084D78-7AB4-4C1B-9E14-20E6192E70ED}" name="Notes" dataDxfId="341"/>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40" dataDxfId="339">
  <tableColumns count="9">
    <tableColumn id="1" xr3:uid="{7B02BCB4-0819-47F1-9615-5610D2BD0126}" name="Site name" dataDxfId="338"/>
    <tableColumn id="2" xr3:uid="{299F8254-6B1C-456E-A8DF-560DFCABE57D}" name="Sampling date (dd-mm-yyyy)" dataDxfId="337"/>
    <tableColumn id="3" xr3:uid="{CD530C35-7A55-4545-A96D-86D8D30D802B}" name="Abiotic indicator" dataDxfId="336"/>
    <tableColumn id="4" xr3:uid="{44B3928D-4E5D-4175-B15F-237587915340}" name="Direction compared to water flow" dataDxfId="335"/>
    <tableColumn id="5" xr3:uid="{F683EAA2-05D5-4D16-AA7E-44DE35B5D30E}" name="EQS sampling zone" dataDxfId="334"/>
    <tableColumn id="6" xr3:uid="{6D32B4D9-B2D1-4B4A-A6DB-3A85322F780C}" name="Distance from site boundary (m)" dataDxfId="333"/>
    <tableColumn id="7" xr3:uid="{A3C74AE2-0B4D-4B43-8484-DC15EE7E0829}" name="Avg. value - sample 1" dataDxfId="332"/>
    <tableColumn id="8" xr3:uid="{24369B05-83D4-4FEF-A66D-04841970A92D}" name="Avg. value - sample 2" dataDxfId="331"/>
    <tableColumn id="9" xr3:uid="{B7ADFCE8-C279-4D1C-8180-D02F0503CA6B}" name="Notes" dataDxfId="330"/>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73" dataDxfId="472">
  <tableColumns count="6">
    <tableColumn id="2" xr3:uid="{D93C199E-D571-4A8C-8694-6DCF2C98F1AD}" name="Species in production (latin name) (select)" dataDxfId="471"/>
    <tableColumn id="8" xr3:uid="{4331F7AA-477F-4CE7-A58B-8F770EEF7B99}" name="Cycle ID (select)" dataDxfId="470"/>
    <tableColumn id="9" xr3:uid="{3841ED33-C534-42A4-A73B-9B21494276EA}" name="Date of event (dd-mm-yyyy) " dataDxfId="469"/>
    <tableColumn id="4" xr3:uid="{50C672C4-0CB6-4C1F-BF77-B31D95F28559}" name="Number of escapees (# animals)" dataDxfId="468"/>
    <tableColumn id="3" xr3:uid="{36C045EC-FA8E-48F1-AE04-52F30472E2D7}" name="Cause of escape event (select)" dataDxfId="467"/>
    <tableColumn id="5" xr3:uid="{37996EF0-1C0B-43F8-9636-431BFD50E3E6}" name="Notes" dataDxfId="466"/>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29" dataDxfId="328">
  <tableColumns count="9">
    <tableColumn id="1" xr3:uid="{2E46E317-6205-4053-9624-550724D2375F}" name="Site name" dataDxfId="327"/>
    <tableColumn id="2" xr3:uid="{1CD05770-29EB-47F3-85EC-6409F0CA923A}" name="Sampling date (dd-mm-yyyy)" dataDxfId="326"/>
    <tableColumn id="3" xr3:uid="{0E4EB74A-748C-4C48-9A11-488163C0E6F5}" name="Abiotic indicator (select)" dataDxfId="325"/>
    <tableColumn id="4" xr3:uid="{376C8532-75B4-4382-8DF7-59B895F67B7A}" name="Direction compared to water flow" dataDxfId="324"/>
    <tableColumn id="5" xr3:uid="{6BE3CB95-56C2-4C04-9290-868058FF42B3}" name="EQS sampling zone" dataDxfId="323"/>
    <tableColumn id="6" xr3:uid="{D840C9DD-6910-4A4B-8309-E9AFD3907FC0}" name="Distance from site boundary (m)" dataDxfId="322"/>
    <tableColumn id="7" xr3:uid="{086C95B6-394D-474A-8E54-8288F570C46A}" name="Avg. value - sample 1" dataDxfId="321"/>
    <tableColumn id="8" xr3:uid="{9E27EDC2-7041-4026-894A-D85168BE44A4}" name="Avg. value - sample 2" dataDxfId="320"/>
    <tableColumn id="9" xr3:uid="{09914ABA-9BA9-4960-A3C8-23BF1E9AB612}" name="Notes" dataDxfId="319"/>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318" dataDxfId="317">
  <tableColumns count="6">
    <tableColumn id="11" xr3:uid="{7BDE2C8E-C334-46AE-961C-E2C152088C0D}" name="Site name" dataDxfId="316"/>
    <tableColumn id="8" xr3:uid="{1EA0E71C-5675-4CC4-9E18-4F409D1B0D78}" name="Abiotic indicator" dataDxfId="315"/>
    <tableColumn id="7" xr3:uid="{E289C6DC-529A-40ED-8B89-4B9F3D76A606}" name="EQS sampling zone" dataDxfId="314"/>
    <tableColumn id="3" xr3:uid="{06731E0B-5430-4493-B341-8EF49E84B917}" name="Avg. indicator value" dataDxfId="313">
      <calculatedColumnFormula>AVERAGE(#REF!)</calculatedColumnFormula>
    </tableColumn>
    <tableColumn id="5" xr3:uid="{0DE69F8B-B73E-428F-B369-893803ED8214}" name="EQS category" dataDxfId="312" totalsRowDxfId="311">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310">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309">
  <tableColumns count="4">
    <tableColumn id="1" xr3:uid="{BD49E0E6-BC77-425E-8A65-27EB33ECE612}" name="Site name " dataDxfId="308">
      <calculatedColumnFormula>#REF!</calculatedColumnFormula>
    </tableColumn>
    <tableColumn id="2" xr3:uid="{91754EFB-4818-433F-85B8-5F94D6709FE6}" name="EQS sampling zone" dataDxfId="307"/>
    <tableColumn id="3" xr3:uid="{4A37C2F9-ED7B-4310-8038-A2238CC6EFBD}" name="Zone EQS score" dataDxfId="306">
      <calculatedColumnFormula array="1">_xlfn.IFS(D53= "Total Free Sulphide (S2-UV μM)", (H53*0.75+H54*0.25), D53="Total Free Sulphide (S2-ISE μM)", (H53+H54)/2)</calculatedColumnFormula>
    </tableColumn>
    <tableColumn id="4" xr3:uid="{245B3FF1-ADE2-4E50-857C-DD1C89EFEE85}" name="Zone EQS category" dataDxfId="305">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304" dataDxfId="303">
  <tableColumns count="2">
    <tableColumn id="1" xr3:uid="{AA50D28A-A1D0-467A-A2B7-5F678CCD213F}" name="Site name" dataDxfId="302">
      <calculatedColumnFormula>C63</calculatedColumnFormula>
    </tableColumn>
    <tableColumn id="3" xr3:uid="{54A4074F-6F91-4ED7-994B-44E9C48839BE}" name="Benthic status - Level 1 and 2" dataDxfId="301">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300" dataDxfId="298" headerRowBorderDxfId="299" tableBorderDxfId="297">
  <autoFilter ref="AA4:AE19" xr:uid="{ADBD5B71-5BED-4FE0-A3E7-B36118103193}"/>
  <tableColumns count="5">
    <tableColumn id="1" xr3:uid="{AA7CA9CD-BE8B-4FE6-A665-604936496C50}" name="Abiotic index ref" dataDxfId="296"/>
    <tableColumn id="2" xr3:uid="{FF635AC7-ED2E-43E3-8D54-E59FE96CDA39}" name="Equal or larger than" dataDxfId="295"/>
    <tableColumn id="3" xr3:uid="{079350BF-59EF-4686-AE89-654C04C1AB9D}" name="smaller than" dataDxfId="294"/>
    <tableColumn id="4" xr3:uid="{DF617F6B-3923-4A31-A624-5D627DFAAA77}" name="EQS category ref" dataDxfId="293"/>
    <tableColumn id="5" xr3:uid="{5C6F1F11-B71E-4F28-8715-D53343C95E7B}" name="Notes" dataDxfId="292"/>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91" dataDxfId="289" headerRowBorderDxfId="290" tableBorderDxfId="288" totalsRowBorderDxfId="287">
  <autoFilter ref="AG4:AI29" xr:uid="{90F3BE59-4E87-4681-A100-3D7CA5BFD7A2}"/>
  <tableColumns count="3">
    <tableColumn id="1" xr3:uid="{C5BBE070-7096-45F1-ADFB-DE536DBB123B}" name="Inside site boundary" dataDxfId="286"/>
    <tableColumn id="2" xr3:uid="{7ADCB5B9-F2F3-4777-A328-EF1C2ADF55A7}" name="Outside site boundary" dataDxfId="285"/>
    <tableColumn id="3" xr3:uid="{B14674C4-D4DE-40CC-9F0D-790573D66407}" name="Benthic status" dataDxfId="28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83">
  <autoFilter ref="AA23:AE28" xr:uid="{5C0615CD-0769-47F7-91B1-10EBEE535AFE}"/>
  <tableColumns count="5">
    <tableColumn id="1" xr3:uid="{9B570EAE-976B-4584-8F2D-5B03B668845F}" name="EQS category ref" dataDxfId="282"/>
    <tableColumn id="2" xr3:uid="{A24EE723-A6F3-4B4D-B80E-E49485C772CA}" name="Larger than" dataDxfId="281"/>
    <tableColumn id="3" xr3:uid="{66E01759-2AD0-462B-835D-974B2C5BB66A}" name="Equal or smaller than" dataDxfId="280"/>
    <tableColumn id="4" xr3:uid="{66F7698E-66BF-4832-8DC9-E2FEDF5E75A9}" name="Zone EQS score per indicator" dataDxfId="279"/>
    <tableColumn id="5" xr3:uid="{671090D9-3041-49E0-A2E4-302E10D1ACFA}" name="Notes" dataDxfId="278"/>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77" dataDxfId="276">
  <tableColumns count="6">
    <tableColumn id="3" xr3:uid="{D6E96131-81C9-46A8-BB28-29758016F18C}" name="Site name" dataDxfId="275" totalsRowDxfId="274">
      <calculatedColumnFormula>Table194[[#This Row],[Site name]]</calculatedColumnFormula>
    </tableColumn>
    <tableColumn id="8" xr3:uid="{442A9E0D-9B05-4360-B2D3-B38D996BA0E9}" name="Abiotic indicator" dataDxfId="273" totalsRowDxfId="272">
      <calculatedColumnFormula>Table194[[#This Row],[Biotic indicator (select)]]</calculatedColumnFormula>
    </tableColumn>
    <tableColumn id="6" xr3:uid="{0FBA8D72-556C-41C1-97B0-BA0529332E96}" name="EQS sampling zone" dataDxfId="271">
      <calculatedColumnFormula>Table194[[#This Row],[EQS sampling zone]]</calculatedColumnFormula>
    </tableColumn>
    <tableColumn id="1" xr3:uid="{AD8CBEE7-6BBB-46B0-B167-8256447D1BD4}" name="Avg. indicator value" dataDxfId="270"/>
    <tableColumn id="2" xr3:uid="{5C0AFB6D-347B-4B8E-A07C-4DB6890570C0}" name="EQS category" dataDxfId="269">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68">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67" dataDxfId="266">
  <tableColumns count="4">
    <tableColumn id="1" xr3:uid="{08168835-8584-498C-B2BC-0692E29D0BBD}" name="Site name " dataDxfId="265">
      <calculatedColumnFormula>C69</calculatedColumnFormula>
    </tableColumn>
    <tableColumn id="3" xr3:uid="{CEBE8A76-594B-4393-8617-8AFDB26D3A69}" name="EQS sampling zone" dataDxfId="264">
      <calculatedColumnFormula>Table56[[#This Row],[EQS sampling zone]]</calculatedColumnFormula>
    </tableColumn>
    <tableColumn id="2" xr3:uid="{8A9EA8CC-9860-4266-ACBE-14F1FD2AEF29}" name="Zone EQS score" dataDxfId="263">
      <calculatedColumnFormula>(H69+H70+H71)/3</calculatedColumnFormula>
    </tableColumn>
    <tableColumn id="4" xr3:uid="{51B33A97-53B3-4B5D-A262-5545714B4EEF}" name="Zone EQS category" dataDxfId="262">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61" dataDxfId="260">
  <tableColumns count="2">
    <tableColumn id="1" xr3:uid="{2464A2B3-5014-4E51-A8C8-8FDF47DC5DCE}" name="Site name" dataDxfId="259">
      <calculatedColumnFormula>C82</calculatedColumnFormula>
    </tableColumn>
    <tableColumn id="3" xr3:uid="{AB614285-CA99-45E0-AB41-6341BD9B065E}" name="Benthic status - Tier 3" dataDxfId="258">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M9" totalsRowShown="0" headerRowDxfId="465" dataDxfId="464">
  <autoFilter ref="J4:M9" xr:uid="{C696D5FC-3FCB-4470-B44E-BA4BAF34832D}">
    <filterColumn colId="0" hiddenButton="1"/>
    <filterColumn colId="1" hiddenButton="1"/>
    <filterColumn colId="2" hiddenButton="1"/>
    <filterColumn colId="3" hiddenButton="1"/>
  </autoFilter>
  <tableColumns count="4">
    <tableColumn id="1" xr3:uid="{6B15CD93-FC5D-47E5-82A6-097FD6FFBA5D}" name="Species in production" dataDxfId="463">
      <calculatedColumnFormula>'Dropdown tables - Production'!G3</calculatedColumnFormula>
    </tableColumn>
    <tableColumn id="2" xr3:uid="{1E54ADC4-1ADB-435D-AD50-A7318D55A850}" name="Stocking count _x000a_(# animals)" dataDxfId="462">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61">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60">
      <calculatedColumnFormula>IFERROR(IF(J5= 0, "", ((Table19[[#This Row],[Known escapes ('# animals)]]/((Table19[[#This Row],[Stocking count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57" dataDxfId="256">
  <tableColumns count="9">
    <tableColumn id="1" xr3:uid="{17C0D6F7-A8EE-46FB-860D-76D32FB9FF48}" name="Site name" dataDxfId="255"/>
    <tableColumn id="2" xr3:uid="{1FC1B517-EE91-481B-839E-ADECCAAD00B3}" name="Sampling date (dd-mm-yyyy)" dataDxfId="254"/>
    <tableColumn id="6" xr3:uid="{88AFE3A6-7243-447B-912C-8B4E61631267}" name="Biotic indicator (select)" dataDxfId="253"/>
    <tableColumn id="5" xr3:uid="{83A873A8-D830-4360-958F-4028C58AE66C}" name="Direction compared to water flow" dataDxfId="252"/>
    <tableColumn id="3" xr3:uid="{550A394D-6835-4D71-9FB6-4A59EA4F1B75}" name="EQS sampling zone" dataDxfId="251"/>
    <tableColumn id="4" xr3:uid="{EF24735A-BC86-4387-BC92-E1800226306C}" name="Distance from site boundary (m)" dataDxfId="250"/>
    <tableColumn id="7" xr3:uid="{BD586861-F3FD-4B87-95A4-5943B98F9AB2}" name="Avg. value - sample 1" dataDxfId="249"/>
    <tableColumn id="9" xr3:uid="{176302E3-4E0F-4642-A4A4-BD4724558437}" name="Avg. value - sample 2" dataDxfId="248"/>
    <tableColumn id="10" xr3:uid="{2138062F-448C-4B67-B10C-A983600F4A56}" name="Notes" dataDxfId="247"/>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46" dataDxfId="245">
  <tableColumns count="5">
    <tableColumn id="1" xr3:uid="{3484D3E6-ED3C-48E9-9BF6-C9F28A1EFC51}" name="Biotic index ref" dataDxfId="244"/>
    <tableColumn id="2" xr3:uid="{CC34A628-0255-4143-B8C8-22F001D7B46F}" name="Equal or larger than" dataDxfId="243"/>
    <tableColumn id="5" xr3:uid="{3B631D7D-D776-4CD3-9A09-FD84A2514B0F}" name="smaller than" dataDxfId="242"/>
    <tableColumn id="3" xr3:uid="{1B7D522B-96EE-4494-9A06-5E2C5E72D5DD}" name="EQS category ref" dataDxfId="241"/>
    <tableColumn id="4" xr3:uid="{A64DF6AE-1B0E-47A7-B22C-169A43425182}" name="Notes" dataDxfId="240"/>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39" dataDxfId="237" headerRowBorderDxfId="238" tableBorderDxfId="236" totalsRowBorderDxfId="235">
  <autoFilter ref="AH4:AJ29" xr:uid="{9578B65A-8CD5-48E9-8BEC-3FA1D51ED1B7}"/>
  <tableColumns count="3">
    <tableColumn id="1" xr3:uid="{CA18B56F-4260-4145-80C5-CD61838F4E08}" name="Inside site boundary" dataDxfId="234"/>
    <tableColumn id="2" xr3:uid="{25FA669E-4F3E-459E-BEE7-8E910C442061}" name="Outside site boundary" dataDxfId="233"/>
    <tableColumn id="3" xr3:uid="{3845C62D-F999-48CC-BF49-634909A5F028}" name="Benthic status" dataDxfId="23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31" dataDxfId="230">
  <autoFilter ref="AA78:AE83" xr:uid="{82C44049-8BB5-4FAA-AA2E-3A4DA64AF4EC}"/>
  <tableColumns count="5">
    <tableColumn id="1" xr3:uid="{19F202BC-8010-4CE2-A968-09F08A24C0C5}" name="EQS category ref" dataDxfId="229"/>
    <tableColumn id="2" xr3:uid="{88C57295-6CD2-40F9-81EC-33FA2B7821FF}" name="Larger than" dataDxfId="228"/>
    <tableColumn id="3" xr3:uid="{96259E4A-62AD-47AF-8F0D-737958E433EC}" name="Equal or smaller than" dataDxfId="227"/>
    <tableColumn id="4" xr3:uid="{B21F80EF-9457-48B0-AB50-94E725A05588}" name="Zone EQS score per indicator" dataDxfId="226"/>
    <tableColumn id="5" xr3:uid="{665F4C4D-88FB-4870-8F94-E31F8C734322}" name="Notes" dataDxfId="225"/>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224" dataDxfId="223">
  <tableColumns count="4">
    <tableColumn id="1" xr3:uid="{48BE62C6-7124-4CAF-829A-552444E1B733}" name="Site name " dataDxfId="222">
      <calculatedColumnFormula>C5</calculatedColumnFormula>
    </tableColumn>
    <tableColumn id="2" xr3:uid="{FBB4F59E-59B5-416D-BC9D-DA79131C3042}" name="EQS sampling zone" dataDxfId="221"/>
    <tableColumn id="3" xr3:uid="{224C6579-04CD-4C02-9E30-2116F03E599E}" name="Zone EQS score" dataDxfId="220">
      <calculatedColumnFormula>(Table16[[#This Row],[Indicator EQS score]]+I62)/2</calculatedColumnFormula>
    </tableColumn>
    <tableColumn id="4" xr3:uid="{7BB464EA-8EA9-4667-9075-0272E0988D7F}" name="Zone EQS category" dataDxfId="219">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218" dataDxfId="217">
  <tableColumns count="2">
    <tableColumn id="1" xr3:uid="{F1784371-4D37-431E-85AB-E7D0AFBC4E8D}" name="Site name" dataDxfId="216">
      <calculatedColumnFormula>C77</calculatedColumnFormula>
    </tableColumn>
    <tableColumn id="3" xr3:uid="{0910329A-14F1-4E5B-8CB6-AE4867712FDC}" name="Benthic status - Level 1 and 2" dataDxfId="215">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214" dataDxfId="213">
  <tableColumns count="9">
    <tableColumn id="1" xr3:uid="{9BFFBB9E-8E54-4B8C-8ECD-B6933AF1D5DF}" name="Site name" dataDxfId="212"/>
    <tableColumn id="2" xr3:uid="{C27D6207-F4E9-4966-B6A4-855AA62D8E73}" name="Sampling date (dd-mm-yyyy)" dataDxfId="211"/>
    <tableColumn id="3" xr3:uid="{35FCE28E-E477-47B1-BAE9-593C36F49215}" name="Abiotic indicator" dataDxfId="210"/>
    <tableColumn id="4" xr3:uid="{287C09DD-5555-46CB-9916-4028F72CB3E4}" name="Direction compared to water flow" dataDxfId="209"/>
    <tableColumn id="5" xr3:uid="{4A5B397E-0085-416C-BFA2-6D770DE9CF6D}" name="EQS sampling zone" dataDxfId="208"/>
    <tableColumn id="6" xr3:uid="{850D20BE-8DD8-4239-BCB9-50E0ABA3F6F8}" name="Distance from edge of cages (m)" dataDxfId="207"/>
    <tableColumn id="7" xr3:uid="{278F18A4-9A55-4DA0-9B90-4CDE660E0E06}" name="Avg. value - sample 1" dataDxfId="206"/>
    <tableColumn id="8" xr3:uid="{39C158D9-1AF2-4B88-A1E2-B9BC8C49401F}" name="Avg. value - sample 2" dataDxfId="205"/>
    <tableColumn id="9" xr3:uid="{ED5D2EEF-AD24-47D6-9096-61A0F0AF8734}" name="Notes" dataDxfId="204"/>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203" dataDxfId="202">
  <tableColumns count="9">
    <tableColumn id="1" xr3:uid="{6C6D42D8-3770-449B-903F-6D5DCBA3121B}" name="Site name" dataDxfId="201"/>
    <tableColumn id="2" xr3:uid="{677AA187-8855-4E33-B9F4-7D58FD078143}" name="Sampling date (dd-mm-yyyy)" dataDxfId="200"/>
    <tableColumn id="3" xr3:uid="{708C2752-E2A6-4383-8460-37F7F15FAA78}" name="Abiotic indicator" dataDxfId="199"/>
    <tableColumn id="4" xr3:uid="{AD48BECA-0C3D-4286-B044-885E893A826A}" name="Direction compared to water flow" dataDxfId="198"/>
    <tableColumn id="5" xr3:uid="{C0A63796-D97C-4EFC-9918-D5AE8DF02FAD}" name="EQS sampling zone" dataDxfId="197"/>
    <tableColumn id="6" xr3:uid="{479DE1E8-9880-4CF1-8876-8570ADF4A2DD}" name="Distance from edge of cages (m)" dataDxfId="196"/>
    <tableColumn id="7" xr3:uid="{8D8B6AF1-8243-477D-AB85-6033D4F35173}" name="Avg. value - sample 1" dataDxfId="195"/>
    <tableColumn id="8" xr3:uid="{9A6D5451-D441-4B8F-A501-26ADFB1ECF1E}" name="Avg. value - sample 2" dataDxfId="194"/>
    <tableColumn id="9" xr3:uid="{E037B9BA-81C7-4477-90F9-E676D37F4784}" name="Notes" dataDxfId="193"/>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92" dataDxfId="191">
  <tableColumns count="7">
    <tableColumn id="1" xr3:uid="{87C991FD-F6D9-4EBE-B3CB-CFD959212C44}" name="Site name" dataDxfId="190"/>
    <tableColumn id="2" xr3:uid="{9F02BB14-DD97-499E-8B32-DCB06E933DAE}" name="Abiotic indicator" dataDxfId="189"/>
    <tableColumn id="3" xr3:uid="{4E49E873-E3CB-4C93-BCE1-22435CCA4134}" name="EQS sampling zone" dataDxfId="188"/>
    <tableColumn id="4" xr3:uid="{5474F939-63A5-4403-9E0D-27AC3924F02B}" name="Avg. indicator value" dataDxfId="187"/>
    <tableColumn id="7" xr3:uid="{D73D2521-65AD-4BBF-B608-FD9C825B2D13}" name="TAN threshold (mg/L)" dataDxfId="186"/>
    <tableColumn id="5" xr3:uid="{4E84A0BE-4C39-4CBE-833C-5F13A9575A91}" name="EQS category" dataDxfId="185">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84">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83" dataDxfId="182">
  <autoFilter ref="AC40:AG45" xr:uid="{36A66047-32BD-4657-97E9-C7530899D417}"/>
  <tableColumns count="5">
    <tableColumn id="1" xr3:uid="{A84E02D4-1A93-4F39-9884-6D6A9D3D35FC}" name="EQS category ref" dataDxfId="181"/>
    <tableColumn id="2" xr3:uid="{18A74D09-0A22-49E5-AA25-5D31AF203EC5}" name="Larger than" dataDxfId="180"/>
    <tableColumn id="3" xr3:uid="{7AB27C04-E25F-4F9D-942F-7668332E4B41}" name="Equal or smaller than" dataDxfId="179"/>
    <tableColumn id="4" xr3:uid="{EE82BD8B-414F-4799-A7CA-D8EE8A853511}" name="Zone EQS score per indicator" dataDxfId="178"/>
    <tableColumn id="5" xr3:uid="{313FED1E-399B-4522-8F00-6316238ABEEE}" name="Notes" dataDxfId="177"/>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59" dataDxfId="458">
  <tableColumns count="9">
    <tableColumn id="1" xr3:uid="{7ED26C2C-1285-4CAC-9514-0DB1B7A1EE32}" name="Site name" dataDxfId="457"/>
    <tableColumn id="2" xr3:uid="{B323AA11-5C29-4706-A09C-044A50DD14F5}" name="Sampling date (dd-mm-yyyy)" dataDxfId="456"/>
    <tableColumn id="10" xr3:uid="{7CFE17EA-7E6E-48DB-9A6C-209A5760B72C}" name="Abiotic indicator (select)" dataDxfId="455"/>
    <tableColumn id="5" xr3:uid="{B3018058-80BE-4999-83BD-DC798BDDA55D}" name="Direction compared to water flow" dataDxfId="454"/>
    <tableColumn id="3" xr3:uid="{F136074F-BAB2-4E91-8401-CAE3D1DC8184}" name="EQS sampling zone" dataDxfId="453"/>
    <tableColumn id="4" xr3:uid="{D505A6D4-4654-4DE9-996E-0697EB463F9D}" name="Distance from edge of cages (m)" dataDxfId="452"/>
    <tableColumn id="6" xr3:uid="{EBD5921A-E25C-4EC6-ABA9-343CD01ABC31}" name="Avg. value - sample 1" dataDxfId="451"/>
    <tableColumn id="7" xr3:uid="{2072617C-888C-41AA-9D62-CB7D06009DFE}" name="Avg. value - sample 2" dataDxfId="450"/>
    <tableColumn id="9" xr3:uid="{3693E89F-1747-42E2-AB9B-27CA2E824696}" name="Notes" dataDxfId="449"/>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76" dataDxfId="175" tableBorderDxfId="174">
  <autoFilter ref="AC4:AH28" xr:uid="{32CDD2BB-C202-4861-81BA-A9E201C1B491}"/>
  <tableColumns count="6">
    <tableColumn id="1" xr3:uid="{2A5646CB-2A74-43F8-9207-592281C5D3C9}" name="Abiotic index ref" dataDxfId="173"/>
    <tableColumn id="2" xr3:uid="{256C0896-4027-4990-A83C-0055562BDB7E}" name="EQS sampling zone" dataDxfId="172"/>
    <tableColumn id="3" xr3:uid="{4388F79D-CE37-4998-8441-98CAA999263B}" name="Equal or larger than" dataDxfId="171"/>
    <tableColumn id="4" xr3:uid="{6F1A2F21-C6F1-49C5-9502-A5184BFF3460}" name="smaller than" dataDxfId="170"/>
    <tableColumn id="5" xr3:uid="{7E3420BD-227E-456D-A3EF-B8CA8CE5929B}" name="EQS category ref" dataDxfId="169"/>
    <tableColumn id="6" xr3:uid="{B62BD480-A9AF-43D1-A913-92EFC7DD8655}" name="Notes" dataDxfId="168"/>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67" dataDxfId="166">
  <autoFilter ref="AK4:AN129" xr:uid="{B627F175-8E4D-4B66-87E4-1923553B48F6}"/>
  <tableColumns count="4">
    <tableColumn id="1" xr3:uid="{85623516-7B74-4CA2-BB56-2D7F96797823}" name="Reference zone " dataDxfId="165"/>
    <tableColumn id="2" xr3:uid="{42630834-D712-4796-AF18-A32A85A1FF6E}" name="Sampling zone 1" dataDxfId="164"/>
    <tableColumn id="3" xr3:uid="{B6C833EF-B8F9-440B-9948-0ABD987CC0BD}" name="Sampling zone 2" dataDxfId="163"/>
    <tableColumn id="4" xr3:uid="{FC919BF0-9C64-4E36-A01F-8FCE70720CCD}" name="Benthic status" dataDxfId="16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61" dataDxfId="160">
  <autoFilter ref="AC31:AI34" xr:uid="{781458CE-FBFD-4E11-BEBE-60BA3BFB423F}"/>
  <tableColumns count="7">
    <tableColumn id="1" xr3:uid="{B16B1F57-1EAA-455F-A8D6-59DF9F0A7EE0}" name="Abiotic index ref" dataDxfId="159"/>
    <tableColumn id="2" xr3:uid="{7AF313E0-342A-49D9-83DE-CE483EFD73D5}" name="EQS sampling zone" dataDxfId="158"/>
    <tableColumn id="3" xr3:uid="{867DC50E-C39E-4CD7-8154-342C545B2612}" name="TAB threshold" dataDxfId="157"/>
    <tableColumn id="4" xr3:uid="{A4F12951-7651-4A95-B5B1-2A7A581C2B88}" name="Column2" dataDxfId="156"/>
    <tableColumn id="5" xr3:uid="{AFBA0853-D1DF-46BB-9BA7-9A068E858A4C}" name="Column3" dataDxfId="155"/>
    <tableColumn id="6" xr3:uid="{22C6A73E-2C08-44FD-9D60-4DEDE783011B}" name="Column1" dataDxfId="154"/>
    <tableColumn id="7" xr3:uid="{1546F85F-69FD-443F-AD04-C2E99A7C965C}" name="Notes" dataDxfId="153"/>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52" dataDxfId="151">
  <tableColumns count="6">
    <tableColumn id="9" xr3:uid="{EC440E7F-03A7-456D-AC6C-FE0E6421D377}" name="Site name" dataDxfId="150"/>
    <tableColumn id="2" xr3:uid="{90F5A09F-7DE1-4372-92BE-7C45D25DED17}" name="Biotic indicator" dataDxfId="149"/>
    <tableColumn id="3" xr3:uid="{F6EDEC7B-251F-404C-9EF9-6A9FB697685D}" name="EQS sampling zone" dataDxfId="148"/>
    <tableColumn id="5" xr3:uid="{542AB920-295C-4893-8694-578D5DE6B520}" name="Average indicator value" dataDxfId="147">
      <calculatedColumnFormula>AVERAGE(I5:J5)</calculatedColumnFormula>
    </tableColumn>
    <tableColumn id="8" xr3:uid="{6F38E8C7-F9E3-4E22-8F89-067C4C065D59}" name="EQS category" dataDxfId="146">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45">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44" dataDxfId="143">
  <tableColumns count="4">
    <tableColumn id="1" xr3:uid="{E09A8245-FC5E-46A4-8E5C-E0ACD944D53A}" name="Site name " dataDxfId="142">
      <calculatedColumnFormula>C45</calculatedColumnFormula>
    </tableColumn>
    <tableColumn id="3" xr3:uid="{44E2C59C-0503-464B-84E9-A86B1FF8922F}" name="EQS sampling zone" dataDxfId="141">
      <calculatedColumnFormula>Table5663[[#This Row],[EQS sampling zone]]</calculatedColumnFormula>
    </tableColumn>
    <tableColumn id="4" xr3:uid="{FD9381A6-D32B-4786-9411-85B7792FBDC5}" name="Zone EQS score" dataDxfId="140"/>
    <tableColumn id="2" xr3:uid="{F9C3C2E4-4042-4B38-BBA0-B910CBCE8DB1}" name="Zone EQS category" dataDxfId="139">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38" dataDxfId="137">
  <tableColumns count="2">
    <tableColumn id="1" xr3:uid="{147E3D6A-B52A-4F9D-91B9-29F0118797A6}" name="Site name" dataDxfId="136">
      <calculatedColumnFormula>C58</calculatedColumnFormula>
    </tableColumn>
    <tableColumn id="3" xr3:uid="{FD551146-B239-4593-9987-35FB3C214C6C}" name="Benthic status - Level 3" dataDxfId="135">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34" dataDxfId="133">
  <tableColumns count="9">
    <tableColumn id="1" xr3:uid="{4321864F-C07C-43D4-B3C2-BF4831DEC716}" name="Site name" dataDxfId="132"/>
    <tableColumn id="2" xr3:uid="{EFE185F1-B58C-4CB5-8C5E-8009067CF398}" name="Sampling date (dd-mm-yyyy)" dataDxfId="131"/>
    <tableColumn id="6" xr3:uid="{B70D16D3-0B18-44F6-B22B-4A27952D1301}" name="Biotic indicator (select)" dataDxfId="130"/>
    <tableColumn id="5" xr3:uid="{D473C220-F529-407E-B630-4706285F11E0}" name="Direction compared to water flow" dataDxfId="129"/>
    <tableColumn id="3" xr3:uid="{7C42E813-FE30-4FF9-86F0-993504982A09}" name="EQS sampling zone" dataDxfId="128"/>
    <tableColumn id="4" xr3:uid="{A052A371-5891-4596-9EA5-453FE8166A68}" name="Distance from edge of cages (m)" dataDxfId="127"/>
    <tableColumn id="7" xr3:uid="{36341142-B6A1-4839-A39B-DF7F4DB4C4B9}" name="Avg. value - sample 1" dataDxfId="126"/>
    <tableColumn id="9" xr3:uid="{329FC103-E3FB-4692-81F2-5B8789D6F368}" name="Avg. value - sample 2" dataDxfId="125"/>
    <tableColumn id="10" xr3:uid="{04641FA8-21F5-41FE-B2FA-42FD56CEFD46}" name="Notes" dataDxfId="124"/>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123" dataDxfId="122">
  <tableColumns count="5">
    <tableColumn id="1" xr3:uid="{289674C1-168B-46CE-8707-73E77B67D670}" name="Biotic index ref" dataDxfId="121"/>
    <tableColumn id="2" xr3:uid="{599F1170-AD6F-4E60-BDB6-B64899E32937}" name="Equal or larger than" dataDxfId="120"/>
    <tableColumn id="5" xr3:uid="{16158353-1F39-4B2E-8D17-304AC3C01392}" name="smaller than" dataDxfId="119"/>
    <tableColumn id="3" xr3:uid="{EF8B63AE-EED0-4118-94CC-01FBDBD5C1B5}" name="EQS category ref" dataDxfId="118"/>
    <tableColumn id="4" xr3:uid="{F0BAADDD-1783-45CF-BEA5-3103BEFC398B}" name="Notes" dataDxfId="117"/>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116" dataDxfId="115">
  <autoFilter ref="AH4:AK129" xr:uid="{AAE3692C-36FE-4C18-A5B5-FD46C8FDCBEF}"/>
  <tableColumns count="4">
    <tableColumn id="1" xr3:uid="{C0523177-A449-403C-836D-0C85CABD1813}" name="Reference zone " dataDxfId="114"/>
    <tableColumn id="2" xr3:uid="{4A2FC011-C4EA-4FF7-9B31-7EA31366D092}" name="Farm monitoring zone 1" dataDxfId="113"/>
    <tableColumn id="3" xr3:uid="{18F9B915-D25B-4268-8FDD-80FDE5304593}" name="Farm monitoring zone 2" dataDxfId="112"/>
    <tableColumn id="5" xr3:uid="{AEC2B96C-4CA5-47CC-8980-7527726AE7F8}" name="Benthic status" dataDxfId="111"/>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110" dataDxfId="109">
  <autoFilter ref="AB88:AF93" xr:uid="{BB2B9184-8B8E-40E5-B202-2B0EF86305AD}"/>
  <tableColumns count="5">
    <tableColumn id="1" xr3:uid="{DA7572FC-6716-429E-ACE7-E3F545423FC3}" name="EQS category ref" dataDxfId="108"/>
    <tableColumn id="2" xr3:uid="{8E57316A-A1DE-4235-8BB4-9C97D8E781B5}" name="Larger than" dataDxfId="107"/>
    <tableColumn id="3" xr3:uid="{9126011E-029E-43EA-B9A5-B411BAB798E1}" name="Equal or smaller than" dataDxfId="106"/>
    <tableColumn id="4" xr3:uid="{9DB722FF-A688-4230-A881-F0A6BA9E59FC}" name="Zone EQS score per indicator" dataDxfId="105"/>
    <tableColumn id="5" xr3:uid="{F8349861-DFEC-451F-BC78-CEFAD1B85DEA}" name="Notes" dataDxfId="104"/>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48" dataDxfId="447">
  <tableColumns count="6">
    <tableColumn id="16" xr3:uid="{A2145E64-8FA0-41A4-B9A8-5F5A87166D9F}" name="Site name" dataDxfId="446"/>
    <tableColumn id="14" xr3:uid="{AA0E4348-6478-4FE5-AA1E-560CC51B34A4}" name="Abiotic indicator" dataDxfId="445"/>
    <tableColumn id="7" xr3:uid="{1E363F1F-F469-43EB-8AD5-CA60BDE6DA3D}" name="EQS sampling zone" dataDxfId="444"/>
    <tableColumn id="3" xr3:uid="{74EF5543-4C7A-433B-830D-99FB55FBE755}" name="Avg. indicator value" dataDxfId="443">
      <calculatedColumnFormula>AVERAGE(#REF!)</calculatedColumnFormula>
    </tableColumn>
    <tableColumn id="5" xr3:uid="{900F56B7-1DCA-47E2-85C2-703978D3B3B3}" name="EQS category" dataDxfId="442" totalsRowDxfId="441">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40">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103" dataDxfId="102">
  <tableColumns count="10">
    <tableColumn id="1" xr3:uid="{E5299362-ED7C-40F6-B103-6927FE275EAE}" name="Feed name" dataDxfId="101"/>
    <tableColumn id="2" xr3:uid="{1A7B4BAE-CC56-4D21-9069-9B0915F2A7F8}" name="Product ID" dataDxfId="100"/>
    <tableColumn id="3" xr3:uid="{949948D8-6549-41E7-958A-5E0B7934684F}" name="Fish meal in feed derived from forage fisheries (%)" dataDxfId="99"/>
    <tableColumn id="4" xr3:uid="{8B69F589-2327-436B-8354-F7C13E6C705A}" name="Fish oil in feed derived from forage fisheries (%)" dataDxfId="98"/>
    <tableColumn id="5" xr3:uid="{CA8760DA-392D-4815-BE71-EBADD264BF2F}" name="EPA and DHA content of fish oil (%)" dataDxfId="97"/>
    <tableColumn id="6" xr3:uid="{24E2B2D4-DB5C-412C-A9FA-18162B03BDB0}" name="Fish oil yield per kg fish (%)" dataDxfId="96"/>
    <tableColumn id="7" xr3:uid="{89C84C03-4505-45DD-89AB-092A2E6E3B45}" name="Fish meal yield per kg fish (%)" dataDxfId="95"/>
    <tableColumn id="8" xr3:uid="{454C31F9-0681-4FC1-B070-92E59FAC8CD1}" name="Protein content (%)" dataDxfId="94"/>
    <tableColumn id="11" xr3:uid="{76BF195E-7E65-4780-ADE6-9C717EBA20EB}" name="GMO ingredients (%)" dataDxfId="93"/>
    <tableColumn id="14" xr3:uid="{44832D39-E0D3-468A-B942-190C74EFCCB7}" name="Notes" dataDxfId="92"/>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50" totalsRowShown="0" headerRowDxfId="91" dataDxfId="90">
  <tableColumns count="5">
    <tableColumn id="2" xr3:uid="{194F001F-7A66-4CD2-8D9F-6CBE3103A70D}" name="Species in production (select)" dataDxfId="89"/>
    <tableColumn id="3" xr3:uid="{9EBE185A-5845-47A7-914C-08F7B3ABCA75}" name="Cycle ID (select)" dataDxfId="88"/>
    <tableColumn id="11" xr3:uid="{ACBE897F-6E90-4555-BAD7-092AC639D232}" name="Feed name (select)" dataDxfId="87"/>
    <tableColumn id="4" xr3:uid="{4F580E75-9314-47D4-9EA2-E1B6B9B88E64}" name="Feed use (tonnes)" dataDxfId="86"/>
    <tableColumn id="5" xr3:uid="{7A636EEB-156B-4C54-AB47-E3FED5C295B2}" name="Notes" dataDxfId="85"/>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84" dataDxfId="83">
  <tableColumns count="2">
    <tableColumn id="1" xr3:uid="{30B5F661-0AEE-466B-A09F-4431B365FF76}" name="Species in production" dataDxfId="82">
      <calculatedColumnFormula>IF('Dropdown tables - Production'!G3= 0, "", 'Dropdown tables - Production'!G3)</calculatedColumnFormula>
    </tableColumn>
    <tableColumn id="2" xr3:uid="{719504EA-E266-4B6E-9CC3-44DF2165987C}" name="Animal protein content (%)" dataDxfId="81"/>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80" dataDxfId="79">
  <tableColumns count="8">
    <tableColumn id="3" xr3:uid="{5B9669D3-8B34-4E5B-81B2-690C60D13B52}" name="Species in production" dataDxfId="78">
      <calculatedColumnFormula>IF('Dropdown tables - Production'!G3= 0, "", 'Dropdown tables - Production'!G3)</calculatedColumnFormula>
    </tableColumn>
    <tableColumn id="4" xr3:uid="{99480815-4FBD-4FC2-B70D-7E8AAC6DEFE4}" name="ASC certified net production volume (tonnes)" dataDxfId="77">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76">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75">
      <calculatedColumnFormula array="1" xml:space="preserve"> IFERROR((((SUMPRODUCT((Q5=Table10[Species in production])*(Table10[Animal protein content (%)]))*R5)/100)/(SUMIFS(Table38[Protein fed per feed type (tonnes)], Table7[Species in production (select)],Table11[[#This Row],[Species in production]]))*100), "")</calculatedColumnFormula>
    </tableColumn>
    <tableColumn id="7" xr3:uid="{35AA3405-EE12-4447-BD9A-493E3956B4AE}" name="FFDRm" dataDxfId="74">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73">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72">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71">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50" totalsRowShown="0" headerRowDxfId="70" dataDxfId="68" headerRowBorderDxfId="69" tableBorderDxfId="67" totalsRowBorderDxfId="66">
  <autoFilter ref="Y33:AC150" xr:uid="{45052A02-71B1-4839-AEC7-805047312E49}"/>
  <tableColumns count="5">
    <tableColumn id="1" xr3:uid="{83C038E6-A433-4C99-B9F0-EC03FD64CA6C}" name="Protein fed per feed type (tonnes)" dataDxfId="65">
      <calculatedColumnFormula>(VLOOKUP(E34, $C$4:$J$29, 8, 0))/100*F34</calculatedColumnFormula>
    </tableColumn>
    <tableColumn id="3" xr3:uid="{6CA4D03F-15D8-4B2D-865F-70E5600B8F6B}" name="total EPA and DHA in feed, per type (g)" dataDxfId="64">
      <calculatedColumnFormula>(VLOOKUP(E34,$C$4:$J$29,4,0))*(VLOOKUP(E34,$C$4:$J$29,5,0))*F34*100</calculatedColumnFormula>
    </tableColumn>
    <tableColumn id="4" xr3:uid="{1D5A1ACD-D403-4197-A2BA-D6F6E2F91733}" name="FO%/yield*feed use" dataDxfId="63">
      <calculatedColumnFormula>(VLOOKUP(E34,Table6[#All],4,0))/(VLOOKUP(E34,Table6[#All],6,0))*F34</calculatedColumnFormula>
    </tableColumn>
    <tableColumn id="5" xr3:uid="{B779C2F2-2370-4B6F-827C-DD7C1B3F10F1}" name="FM%/yield*feed use" dataDxfId="62">
      <calculatedColumnFormula>(VLOOKUP(E34,Table6[#All],3,0))/(VLOOKUP(E34,Table6[#All],7,0))*F34</calculatedColumnFormula>
    </tableColumn>
    <tableColumn id="2" xr3:uid="{90532AC8-BFB7-4BBE-8F24-A7F9EE8DD8B5}" name="EPA and DHA% * feed use" dataDxfId="61">
      <calculatedColumnFormula>(VLOOKUP(E34,$C$4:$J$29,5,0))*F34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60" dataDxfId="59">
  <tableColumns count="5">
    <tableColumn id="2" xr3:uid="{1C30C1F8-AE4F-41C5-993D-3AE1E772CD52}" name="Species in production (Latin name) (select)" dataDxfId="58"/>
    <tableColumn id="8" xr3:uid="{5FA96222-5F0A-4223-BE83-7B0C262E15A9}" name="Cycle ID_x000a_(select)" dataDxfId="57"/>
    <tableColumn id="5" xr3:uid="{E06A65CD-8F05-4421-AB2F-3F7DA83E94A2}" name="Mortality count_x000a_(# animals)" dataDxfId="56"/>
    <tableColumn id="4" xr3:uid="{259305E3-CD1B-4B41-9220-A92936EF4236}" name="Mortality cause_x000a_(select)" dataDxfId="55"/>
    <tableColumn id="6" xr3:uid="{7AE5404C-5642-4466-9666-E1539BB8F5D5}" name="Notes" dataDxfId="54"/>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N27" totalsRowShown="0" headerRowDxfId="53" dataDxfId="51" headerRowBorderDxfId="52">
  <tableColumns count="6">
    <tableColumn id="2" xr3:uid="{811DFCC5-B323-4334-89D2-FCA08E99CD76}" name="Species in production" dataDxfId="50">
      <calculatedColumnFormula>'Dropdown tables - Production'!G3</calculatedColumnFormula>
    </tableColumn>
    <tableColumn id="3" xr3:uid="{A9C8C5D1-91C2-4CD5-981A-0F1036793673}" name="Stocking count _x000a_(# animals)" dataDxfId="49">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48">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6" xr3:uid="{FC51F047-4C87-4AFD-83E8-56F49BE4226B}" name="Mortality count (# animals)" dataDxfId="47">
      <calculatedColumnFormula>IF(I5= 0, "", (SUMIFS(Table225[Mortality count
('# animals)],Table225[Species in production (Latin name) (select)],I5)))</calculatedColumnFormula>
    </tableColumn>
    <tableColumn id="7" xr3:uid="{327FA8C2-E188-426E-BEBD-1FD9011CEFB3}" name="Mortality rate (%)" dataDxfId="46">
      <calculatedColumnFormula>IFERROR((Table34[[#This Row],[Mortality count ('# animals)]]/(Table34[[#This Row],[Stocking count 
('# animals)]]))*100, "")</calculatedColumnFormula>
    </tableColumn>
    <tableColumn id="9" xr3:uid="{EE8F6129-A04E-4B72-8196-10C1DCA624D6}" name="Real percentage mortality (%)" dataDxfId="45">
      <calculatedColumnFormula>IFERROR(((Table34[[#This Row],[Stocking count 
('# animals)]]-Table34[[#This Row],[Harvest count ('# animals)]])/(Table34[[#This Row],[Stocking count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B2D41B6-B518-4232-A395-E08AB4DB50C3}" name="Table22526" displayName="Table22526" ref="C4:J20" totalsRowShown="0" headerRowDxfId="44" dataDxfId="43">
  <tableColumns count="8">
    <tableColumn id="8" xr3:uid="{76FE9803-9C01-41C4-9C38-AD969FDF71DB}" name="Cycle ID_x000a_(select)" dataDxfId="42"/>
    <tableColumn id="2" xr3:uid="{ABDF1E8D-6259-4A7B-8E38-DE51A4738900}" name="Cleaner fish species_x000a_(latin name) (select)_x000a_" dataDxfId="41"/>
    <tableColumn id="7" xr3:uid="{05862BAC-CCB1-4189-B7BB-7F10201947F2}" name="Stocking count _x000a_(# animals)" dataDxfId="40"/>
    <tableColumn id="3" xr3:uid="{BD4E9936-D8C5-4AA4-81BB-9912EAFFE677}" name="Harvest count (# animals)" dataDxfId="39"/>
    <tableColumn id="5" xr3:uid="{2295BEED-D3AB-4F24-9494-41292664479A}" name="Mortality count_x000a_(# animals)" dataDxfId="38"/>
    <tableColumn id="9" xr3:uid="{D67A8407-DB68-4C01-BBE7-4023BE6BAA94}" name="Mortality rate_x000a_(%)" dataDxfId="37">
      <calculatedColumnFormula>IFERROR((Table22526[[#This Row],[Mortality count
('# animals)]]/(Table22526[[#This Row],[Stocking count 
('# animals)]]))*100, "")</calculatedColumnFormula>
    </tableColumn>
    <tableColumn id="4" xr3:uid="{A37B002E-1D5C-4A61-A554-164D849AA09F}" name="Real percentage mortality_x000a_(%)" dataDxfId="36">
      <calculatedColumnFormula>IFERROR(((Table22526[[#This Row],[Stocking count 
('# animals)]]-Table22526[[#This Row],[Harvest count ('# animals)]])/(Table22526[[#This Row],[Stocking count 
('# animals)]]))*100, "")</calculatedColumnFormula>
    </tableColumn>
    <tableColumn id="6" xr3:uid="{DD002572-2B15-4938-BC15-E3D3E181EAE9}" name="Notes" dataDxfId="3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34" dataDxfId="33">
  <tableColumns count="11">
    <tableColumn id="2" xr3:uid="{372033B1-ACE5-428B-B030-4A66D650FA70}" name="Species in production (Latin name) (select)" dataDxfId="32"/>
    <tableColumn id="14" xr3:uid="{0905C81F-5882-4B7D-870C-90305C804E9C}" name="Cycle ID_x000a_(select)" dataDxfId="31"/>
    <tableColumn id="9" xr3:uid="{7DD49E58-26DD-43E1-8C30-28E9EBBF1543}" name="Start date of treatment_x000a_(dd-mm-yyyy)" dataDxfId="30"/>
    <tableColumn id="12" xr3:uid="{927715AD-FC27-4F7D-B820-AE79843CF62F}" name="End date of treatment_x000a_(dd-mm-yyyy)" dataDxfId="29"/>
    <tableColumn id="16" xr3:uid="{C19B84E0-45B7-4556-A2EF-41660069A435}" name="Type of treatment (select)" dataDxfId="28"/>
    <tableColumn id="15" xr3:uid="{DFEC1C36-0754-47A5-B8C9-FDAE51EAA14D}" name="Reason for use" dataDxfId="27"/>
    <tableColumn id="5" xr3:uid="{8FCB593B-18F5-41B4-A0E9-EFF42D2EC10B}" name="Active component name" dataDxfId="26"/>
    <tableColumn id="17" xr3:uid="{6CBBAC2B-5FAE-4732-8E3A-D45A85BDE297}" name="Product name" dataDxfId="25"/>
    <tableColumn id="6" xr3:uid="{106BDAC6-8310-478E-B7A2-C1586185EB4F}" name="WHO classification (select)" dataDxfId="24"/>
    <tableColumn id="10" xr3:uid="{6536A585-12C9-4DC2-9360-238F4A0736CB}" name="Amount of active component (kg)" dataDxfId="23"/>
    <tableColumn id="3" xr3:uid="{394CB27F-3270-4F61-B75C-3765A48C8D3A}" name="Notes" dataDxfId="22"/>
  </tableColumns>
  <tableStyleInfo name="TableStyleMedium13"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097B926-FD77-4E31-AB8D-C24207F3B9F5}" name="Table8" displayName="Table8" ref="S4:W55" totalsRowShown="0" headerRowDxfId="21" dataDxfId="20" tableBorderDxfId="19">
  <autoFilter ref="S4:W55" xr:uid="{3097B926-FD77-4E31-AB8D-C24207F3B9F5}">
    <filterColumn colId="0" hiddenButton="1"/>
    <filterColumn colId="1" hiddenButton="1"/>
    <filterColumn colId="2" hiddenButton="1"/>
    <filterColumn colId="3" hiddenButton="1"/>
    <filterColumn colId="4" hiddenButton="1"/>
  </autoFilter>
  <tableColumns count="5">
    <tableColumn id="1" xr3:uid="{262D1E60-9DA9-47B8-B6E0-AE13B0CF48E0}" name="Species in production" dataDxfId="18">
      <calculatedColumnFormula>IF('Dropdown tables - Production'!K3=0, "", 'Dropdown tables - Production'!K3)</calculatedColumnFormula>
    </tableColumn>
    <tableColumn id="2" xr3:uid="{754ACE2B-4196-415E-AD4D-42D0EA61D877}" name="Cycle ID" dataDxfId="17">
      <calculatedColumnFormula>IF('Dropdown tables - Production'!L3=0, "", 'Dropdown tables - Production'!L3)</calculatedColumnFormula>
    </tableColumn>
    <tableColumn id="3" xr3:uid="{749F1505-A8FA-40D2-80E2-84E95A091717}" name="Active component name" dataDxfId="16">
      <calculatedColumnFormula>IF('Dropdown tables - Production'!M3=0, "", 'Dropdown tables - Production'!M3)</calculatedColumnFormula>
    </tableColumn>
    <tableColumn id="4" xr3:uid="{28436B13-AEE9-465A-87EE-87A34932E168}" name="ASC certified net production volume (tonnes)" dataDxfId="15">
      <calculatedColumnFormula>IF(Table8[[#This Row],[Species in production]]="", "", SUMIFS(Table126[ASC certified net production volume (tonnes)],Table126[Species in production (Latin name) (select)],Table8[[#This Row],[Species in production]],Table126[Cycle ID],Table8[[#This Row],[Cycle ID]]))</calculatedColumnFormula>
    </tableColumn>
    <tableColumn id="5" xr3:uid="{4D17D413-9108-45EE-9A60-1141D1030682}" name="Antiparasitic load (kg/tonne)" dataDxfId="14">
      <calculatedColumnFormula>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39" dataDxfId="438">
  <tableColumns count="4">
    <tableColumn id="1" xr3:uid="{CFE86A4D-F11C-42B8-9B28-B701CF313B0A}" name="Site name " dataDxfId="437" totalsRowDxfId="436">
      <calculatedColumnFormula>C47</calculatedColumnFormula>
    </tableColumn>
    <tableColumn id="2" xr3:uid="{ACB73B0D-E96C-4D78-8559-C841EB40FAA6}" name="EQS sampling zone" dataDxfId="435" totalsRowDxfId="434"/>
    <tableColumn id="4" xr3:uid="{CED11FCC-C67A-4233-8219-A02B845E10D6}" name="Zone EQS score" dataDxfId="433" totalsRowDxfId="432">
      <calculatedColumnFormula array="1">_xlfn.IFS(D45= "Total Free Sulphide (S2-UV μM)", (H45*0.75+H46*0.25), D45="Total Free Sulphide (S2-ISE μM)", (H45+H46)/2)</calculatedColumnFormula>
    </tableColumn>
    <tableColumn id="3" xr3:uid="{0743C68F-5966-4A70-B46C-873F99D1071E}" name="Zone EQS category" dataDxfId="431" totalsRowDxfId="430">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13" tableBorderDxfId="12">
  <tableColumns count="3">
    <tableColumn id="1" xr3:uid="{C92CB741-B3B4-45EA-B738-D4608AB41BBF}" name="Species in production" dataDxfId="11">
      <calculatedColumnFormula>IF('Dropdown tables - Production'!G3 = 0, "", 'Dropdown tables - Production'!G3)</calculatedColumnFormula>
    </tableColumn>
    <tableColumn id="2" xr3:uid="{D43C669B-7B31-4E1C-BBA2-71AF477D8DF6}" name="ASC certified net production volume (tonnes)" dataDxfId="10">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711C461-451B-4ED1-B480-2CB09CC0C4D3}" name="Table3924" displayName="Table3924" ref="C4:I1000" totalsRowShown="0" headerRowDxfId="9" dataDxfId="8">
  <tableColumns count="7">
    <tableColumn id="8" xr3:uid="{98FA8372-65A3-4D57-B69D-AFDD5FAE2B75}" name="Date_x000a_(dd-mm-yyyy)" dataDxfId="7"/>
    <tableColumn id="9" xr3:uid="{3908ECE4-3EF7-4CE1-AADA-331BDC19AD06}" name="Week_x000a_(ww)" dataDxfId="6"/>
    <tableColumn id="2" xr3:uid="{B0BFD7A3-F4E6-46C8-9CDB-046748AB5BE2}" name="Year_x000a_(yyyy)" dataDxfId="5"/>
    <tableColumn id="3" xr3:uid="{85424C31-F6F5-4344-8146-8ADC333ADE97}" name="Sea lice species_x000a_(select)" dataDxfId="4"/>
    <tableColumn id="4" xr3:uid="{DDD2C7B9-56CA-4A86-ADD3-4A484FDBCE25}" name="Life stage_x000a_(select)" dataDxfId="3"/>
    <tableColumn id="5" xr3:uid="{33F753DE-8618-48F8-B4CC-613877D3E9A0}" name="Average sea lice count_x000a_(#/fish)" dataDxfId="2"/>
    <tableColumn id="7" xr3:uid="{D6952655-6589-42AB-BEB3-85FD5BB019C0}" name="Notes" dataDxfId="1"/>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29" dataDxfId="428">
  <tableColumns count="2">
    <tableColumn id="1" xr3:uid="{3A351EEC-79D4-442F-9DA9-81011AA4D06C}" name="Site name" dataDxfId="427">
      <calculatedColumnFormula>C57</calculatedColumnFormula>
    </tableColumn>
    <tableColumn id="3" xr3:uid="{7204A590-CD9D-40D9-8632-C8C62052AECD}" name="Benthic status - _x000a_Level 1 and 2" dataDxfId="426">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25" dataDxfId="424">
  <autoFilter ref="AG4:AK1300" xr:uid="{DBD2378A-F48D-42B2-A575-46EF1309EE59}"/>
  <tableColumns count="5">
    <tableColumn id="1" xr3:uid="{3EA1411A-4C41-4D55-AEEE-80639787E8A5}" name="Reference zone " dataDxfId="423"/>
    <tableColumn id="2" xr3:uid="{F0A4C6F6-524B-4FBB-A0B6-3D5F4245D22D}" name="Farm monitoring zone 1" dataDxfId="422"/>
    <tableColumn id="3" xr3:uid="{3BB54673-7366-4278-9C96-C538040E0B5A}" name="Farm monitoring zone 2" dataDxfId="421"/>
    <tableColumn id="4" xr3:uid="{C4E14722-5099-437B-87B6-F3E0B11A8AA0}" name="Farm monitoring zone 3" dataDxfId="420"/>
    <tableColumn id="5" xr3:uid="{3EAE8852-9C03-4575-8FD6-F40DD6B87C4F}" name="Benthic status" dataDxfId="419"/>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418" dataDxfId="416" headerRowBorderDxfId="417">
  <tableColumns count="9">
    <tableColumn id="1" xr3:uid="{CAA9160F-5FA4-421A-9299-946021B4C179}" name="Site name" dataDxfId="415">
      <calculatedColumnFormula>C5</calculatedColumnFormula>
    </tableColumn>
    <tableColumn id="2" xr3:uid="{CF6EA3AE-9E3E-4FEA-9F1B-0BD868C02A5D}" name="Sampling date (dd-mm-yyyy)" dataDxfId="414"/>
    <tableColumn id="3" xr3:uid="{FAB004AE-33C6-4DB3-8850-8BDDC11FDF10}" name="Abiotic indicator" dataDxfId="413"/>
    <tableColumn id="4" xr3:uid="{FDAEC016-02E8-4EF5-BB0F-D09116DF50CB}" name="Direction compared to water flow" dataDxfId="412"/>
    <tableColumn id="5" xr3:uid="{BE31E2CE-A096-41D0-B121-A8B1E4C760B3}" name="EQS sampling zone" dataDxfId="411"/>
    <tableColumn id="6" xr3:uid="{E121B30D-3666-4BA1-BAE6-6CF2E14362D5}" name="Distance from edge of cages (m)" dataDxfId="410"/>
    <tableColumn id="7" xr3:uid="{09480A54-B914-4307-BF4D-9BD10D68D530}" name="Avg. value - sample 1" dataDxfId="409"/>
    <tableColumn id="8" xr3:uid="{394F7D11-D322-43DE-A5EC-F891D51FA5F1}" name="Avg. value - sample 2" dataDxfId="408"/>
    <tableColumn id="10" xr3:uid="{71667AB5-E44B-418E-8170-2288F5C05EC9}" name="Notes" dataDxfId="407"/>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drawing" Target="../drawings/drawing12.xml"/><Relationship Id="rId1" Type="http://schemas.openxmlformats.org/officeDocument/2006/relationships/printerSettings" Target="../printerSettings/printerSettings7.bin"/><Relationship Id="rId5" Type="http://schemas.openxmlformats.org/officeDocument/2006/relationships/table" Target="../tables/table60.xml"/><Relationship Id="rId4" Type="http://schemas.openxmlformats.org/officeDocument/2006/relationships/table" Target="../tables/table59.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5"/>
    <col min="2" max="2" width="0" style="15" hidden="1" customWidth="1"/>
    <col min="3" max="3" width="147.77734375" style="15" bestFit="1" customWidth="1"/>
    <col min="4" max="16384" width="8.77734375" style="15"/>
  </cols>
  <sheetData>
    <row r="2" spans="2:3" ht="352.8" x14ac:dyDescent="0.4">
      <c r="C2" s="250" t="s">
        <v>1942</v>
      </c>
    </row>
    <row r="3" spans="2:3" ht="84" x14ac:dyDescent="0.4">
      <c r="C3" s="251" t="s">
        <v>1939</v>
      </c>
    </row>
    <row r="4" spans="2:3" ht="117.6" x14ac:dyDescent="0.4">
      <c r="C4" s="251" t="s">
        <v>1944</v>
      </c>
    </row>
    <row r="5" spans="2:3" ht="50.4" x14ac:dyDescent="0.4">
      <c r="C5" s="252" t="s">
        <v>39</v>
      </c>
    </row>
    <row r="7" spans="2:3" x14ac:dyDescent="0.4">
      <c r="C7" s="247" t="s">
        <v>40</v>
      </c>
    </row>
    <row r="8" spans="2:3" x14ac:dyDescent="0.4">
      <c r="C8" s="249" t="s">
        <v>41</v>
      </c>
    </row>
    <row r="10" spans="2:3" x14ac:dyDescent="0.4">
      <c r="C10" s="247" t="s">
        <v>42</v>
      </c>
    </row>
    <row r="11" spans="2:3" x14ac:dyDescent="0.4">
      <c r="B11" s="15">
        <v>99.9</v>
      </c>
      <c r="C11" s="248" t="s">
        <v>1943</v>
      </c>
    </row>
  </sheetData>
  <sheetProtection algorithmName="SHA-512" hashValue="roEV7xE75ULe/eY4jSs8kdP978gaIR2H7G6yA3INuZBh5MmJqPS/XSoBblVRINVeyYZZHVIBYGTZqa9hSrK0dg==" saltValue="OJ0DPf4YHUhNOuhQsPcN9A==" spinCount="100000" sheet="1" objects="1" scenarios="1"/>
  <hyperlinks>
    <hyperlink ref="C8" r:id="rId1" xr:uid="{AEF06631-3898-427B-BD9C-1EEDEDE66CEA}"/>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5" width="28.21875" style="15" customWidth="1"/>
    <col min="6" max="6" width="23.5546875" style="15" customWidth="1"/>
    <col min="7" max="7" width="18.21875" style="15" customWidth="1"/>
    <col min="8" max="8" width="17.21875" style="15" customWidth="1"/>
    <col min="9" max="9" width="15.21875" style="15" customWidth="1"/>
    <col min="10" max="10" width="14.77734375" style="15" customWidth="1"/>
    <col min="11" max="11" width="17.21875" style="15" customWidth="1"/>
    <col min="12" max="27" width="9" style="15" customWidth="1"/>
    <col min="28" max="37" width="9" style="15" hidden="1" customWidth="1"/>
    <col min="38" max="40" width="9" style="15" customWidth="1"/>
    <col min="41" max="16384" width="9" style="15"/>
  </cols>
  <sheetData>
    <row r="1" spans="3:41" x14ac:dyDescent="0.4">
      <c r="V1" s="20"/>
      <c r="W1" s="20"/>
      <c r="X1" s="20"/>
      <c r="Y1" s="20"/>
      <c r="Z1" s="20"/>
      <c r="AA1" s="20"/>
      <c r="AB1" s="20"/>
      <c r="AC1" s="20"/>
    </row>
    <row r="2" spans="3:41" x14ac:dyDescent="0.4">
      <c r="D2" s="18" t="s">
        <v>1926</v>
      </c>
      <c r="AB2" s="18" t="s">
        <v>134</v>
      </c>
      <c r="AH2" s="18" t="s">
        <v>76</v>
      </c>
    </row>
    <row r="3" spans="3:41" hidden="1" x14ac:dyDescent="0.4">
      <c r="C3" s="15">
        <v>8.1</v>
      </c>
      <c r="D3" s="15">
        <v>8.1999999999999993</v>
      </c>
      <c r="E3" s="15">
        <v>8.3000000000000007</v>
      </c>
      <c r="F3" s="15">
        <v>8.4</v>
      </c>
      <c r="G3" s="15">
        <v>8.5</v>
      </c>
      <c r="H3" s="15">
        <v>8.6</v>
      </c>
      <c r="I3" s="15">
        <v>8.6999999999999993</v>
      </c>
      <c r="J3" s="15">
        <v>8.8000000000000007</v>
      </c>
      <c r="K3" s="15">
        <v>8.9</v>
      </c>
      <c r="AI3" s="20"/>
    </row>
    <row r="4" spans="3:41" ht="37.5" customHeight="1" x14ac:dyDescent="0.4">
      <c r="C4" s="65" t="s">
        <v>44</v>
      </c>
      <c r="D4" s="60" t="s">
        <v>77</v>
      </c>
      <c r="E4" s="60" t="s">
        <v>136</v>
      </c>
      <c r="F4" s="94" t="s">
        <v>79</v>
      </c>
      <c r="G4" s="61" t="s">
        <v>80</v>
      </c>
      <c r="H4" s="94" t="s">
        <v>81</v>
      </c>
      <c r="I4" s="94" t="s">
        <v>82</v>
      </c>
      <c r="J4" s="94" t="s">
        <v>83</v>
      </c>
      <c r="K4" s="62" t="s">
        <v>56</v>
      </c>
      <c r="L4" s="64"/>
      <c r="S4" s="64"/>
      <c r="AB4" s="15" t="s">
        <v>137</v>
      </c>
      <c r="AC4" s="15" t="s">
        <v>85</v>
      </c>
      <c r="AD4" s="15" t="s">
        <v>86</v>
      </c>
      <c r="AE4" s="15" t="s">
        <v>87</v>
      </c>
      <c r="AF4" s="15" t="s">
        <v>56</v>
      </c>
      <c r="AH4" s="83" t="s">
        <v>88</v>
      </c>
      <c r="AI4" s="15" t="s">
        <v>89</v>
      </c>
      <c r="AJ4" s="15" t="s">
        <v>90</v>
      </c>
      <c r="AK4" s="85" t="s">
        <v>92</v>
      </c>
    </row>
    <row r="5" spans="3:41" x14ac:dyDescent="0.4">
      <c r="C5" s="69" t="str">
        <f>IF('Site and production details'!C5= 0, "", 'Site and production details'!C5)</f>
        <v/>
      </c>
      <c r="D5" s="155"/>
      <c r="E5" s="234" t="s">
        <v>93</v>
      </c>
      <c r="F5" s="192" t="s">
        <v>94</v>
      </c>
      <c r="G5" s="149" t="s">
        <v>95</v>
      </c>
      <c r="H5" s="320" t="s">
        <v>96</v>
      </c>
      <c r="I5" s="192"/>
      <c r="J5" s="192"/>
      <c r="K5" s="174"/>
      <c r="AB5" s="15" t="s">
        <v>185</v>
      </c>
      <c r="AE5" s="15" t="s">
        <v>98</v>
      </c>
      <c r="AH5" s="15" t="s">
        <v>101</v>
      </c>
      <c r="AI5" s="15" t="s">
        <v>101</v>
      </c>
      <c r="AJ5" s="15" t="s">
        <v>101</v>
      </c>
      <c r="AK5" s="15" t="s">
        <v>102</v>
      </c>
    </row>
    <row r="6" spans="3:41" x14ac:dyDescent="0.4">
      <c r="C6" s="69" t="str">
        <f>C5</f>
        <v/>
      </c>
      <c r="D6" s="155"/>
      <c r="E6" s="235" t="str">
        <f>IF(E5 = "Select", "", E5)</f>
        <v/>
      </c>
      <c r="F6" s="31" t="s">
        <v>94</v>
      </c>
      <c r="G6" s="69" t="s">
        <v>103</v>
      </c>
      <c r="H6" s="321" t="s">
        <v>104</v>
      </c>
      <c r="I6" s="31"/>
      <c r="J6" s="31"/>
      <c r="K6" s="175"/>
      <c r="AB6" s="15" t="s">
        <v>185</v>
      </c>
      <c r="AE6" s="15" t="s">
        <v>105</v>
      </c>
      <c r="AH6" s="15" t="s">
        <v>101</v>
      </c>
      <c r="AI6" s="15" t="s">
        <v>101</v>
      </c>
      <c r="AJ6" s="15" t="s">
        <v>100</v>
      </c>
      <c r="AK6" s="15" t="s">
        <v>102</v>
      </c>
      <c r="AL6" s="20"/>
    </row>
    <row r="7" spans="3:41" x14ac:dyDescent="0.4">
      <c r="C7" s="69" t="str">
        <f t="shared" ref="C7:C40" si="0">C6</f>
        <v/>
      </c>
      <c r="D7" s="155"/>
      <c r="E7" s="235" t="str">
        <f t="shared" ref="E7:E16" si="1">IF(E6 = "Select", "", E6)</f>
        <v/>
      </c>
      <c r="F7" s="31" t="s">
        <v>94</v>
      </c>
      <c r="G7" s="69" t="s">
        <v>109</v>
      </c>
      <c r="H7" s="321">
        <v>150</v>
      </c>
      <c r="I7" s="31"/>
      <c r="J7" s="31"/>
      <c r="K7" s="175"/>
      <c r="AB7" s="15" t="s">
        <v>185</v>
      </c>
      <c r="AE7" s="15" t="s">
        <v>108</v>
      </c>
      <c r="AH7" s="15" t="s">
        <v>101</v>
      </c>
      <c r="AI7" s="15" t="s">
        <v>101</v>
      </c>
      <c r="AJ7" s="15" t="s">
        <v>108</v>
      </c>
      <c r="AK7" s="15" t="s">
        <v>102</v>
      </c>
      <c r="AL7" s="20"/>
    </row>
    <row r="8" spans="3:41" x14ac:dyDescent="0.4">
      <c r="C8" s="69" t="str">
        <f t="shared" si="0"/>
        <v/>
      </c>
      <c r="D8" s="155"/>
      <c r="E8" s="235" t="str">
        <f t="shared" si="1"/>
        <v/>
      </c>
      <c r="F8" s="192" t="s">
        <v>116</v>
      </c>
      <c r="G8" s="149" t="s">
        <v>95</v>
      </c>
      <c r="H8" s="320" t="s">
        <v>96</v>
      </c>
      <c r="I8" s="192"/>
      <c r="J8" s="192"/>
      <c r="K8" s="174"/>
      <c r="AB8" s="15" t="s">
        <v>185</v>
      </c>
      <c r="AE8" s="15" t="s">
        <v>100</v>
      </c>
      <c r="AH8" s="15" t="s">
        <v>101</v>
      </c>
      <c r="AI8" s="15" t="s">
        <v>101</v>
      </c>
      <c r="AJ8" s="15" t="s">
        <v>105</v>
      </c>
      <c r="AK8" s="15" t="s">
        <v>102</v>
      </c>
      <c r="AL8" s="20"/>
    </row>
    <row r="9" spans="3:41" x14ac:dyDescent="0.4">
      <c r="C9" s="69" t="str">
        <f t="shared" si="0"/>
        <v/>
      </c>
      <c r="D9" s="155"/>
      <c r="E9" s="235" t="str">
        <f t="shared" si="1"/>
        <v/>
      </c>
      <c r="F9" s="31" t="s">
        <v>116</v>
      </c>
      <c r="G9" s="69" t="s">
        <v>103</v>
      </c>
      <c r="H9" s="321" t="s">
        <v>104</v>
      </c>
      <c r="I9" s="31"/>
      <c r="J9" s="31"/>
      <c r="K9" s="175"/>
      <c r="AB9" s="15" t="s">
        <v>185</v>
      </c>
      <c r="AE9" s="15" t="s">
        <v>101</v>
      </c>
      <c r="AF9" s="15" t="s">
        <v>141</v>
      </c>
      <c r="AH9" s="15" t="s">
        <v>101</v>
      </c>
      <c r="AI9" s="15" t="s">
        <v>101</v>
      </c>
      <c r="AJ9" s="15" t="s">
        <v>98</v>
      </c>
      <c r="AK9" s="15" t="s">
        <v>102</v>
      </c>
      <c r="AN9" s="20"/>
      <c r="AO9" s="20"/>
    </row>
    <row r="10" spans="3:41" x14ac:dyDescent="0.4">
      <c r="C10" s="69" t="str">
        <f t="shared" si="0"/>
        <v/>
      </c>
      <c r="D10" s="155"/>
      <c r="E10" s="235" t="str">
        <f t="shared" si="1"/>
        <v/>
      </c>
      <c r="F10" s="31" t="s">
        <v>116</v>
      </c>
      <c r="G10" s="69" t="s">
        <v>109</v>
      </c>
      <c r="H10" s="321">
        <v>150</v>
      </c>
      <c r="I10" s="31"/>
      <c r="J10" s="31"/>
      <c r="K10" s="175"/>
      <c r="Y10" s="20"/>
      <c r="Z10" s="20"/>
      <c r="AA10" s="20"/>
      <c r="AB10" s="15" t="s">
        <v>97</v>
      </c>
      <c r="AE10" s="15" t="s">
        <v>98</v>
      </c>
      <c r="AF10" s="15" t="s">
        <v>141</v>
      </c>
      <c r="AH10" s="15" t="s">
        <v>101</v>
      </c>
      <c r="AI10" s="15" t="s">
        <v>100</v>
      </c>
      <c r="AJ10" s="15" t="s">
        <v>101</v>
      </c>
      <c r="AK10" s="15" t="s">
        <v>102</v>
      </c>
      <c r="AN10" s="20"/>
      <c r="AO10" s="20"/>
    </row>
    <row r="11" spans="3:41" x14ac:dyDescent="0.4">
      <c r="C11" s="69" t="str">
        <f t="shared" si="0"/>
        <v/>
      </c>
      <c r="D11" s="155"/>
      <c r="E11" s="235" t="str">
        <f t="shared" si="1"/>
        <v/>
      </c>
      <c r="F11" s="192" t="s">
        <v>117</v>
      </c>
      <c r="G11" s="149" t="s">
        <v>95</v>
      </c>
      <c r="H11" s="320" t="s">
        <v>96</v>
      </c>
      <c r="I11" s="192"/>
      <c r="J11" s="192"/>
      <c r="K11" s="174"/>
      <c r="AB11" s="15" t="s">
        <v>97</v>
      </c>
      <c r="AE11" s="15" t="s">
        <v>105</v>
      </c>
      <c r="AF11" s="15" t="s">
        <v>141</v>
      </c>
      <c r="AH11" s="15" t="s">
        <v>101</v>
      </c>
      <c r="AI11" s="15" t="s">
        <v>100</v>
      </c>
      <c r="AJ11" s="15" t="s">
        <v>100</v>
      </c>
      <c r="AK11" s="15" t="s">
        <v>102</v>
      </c>
      <c r="AN11" s="20"/>
      <c r="AO11" s="20"/>
    </row>
    <row r="12" spans="3:41" x14ac:dyDescent="0.4">
      <c r="C12" s="69" t="str">
        <f t="shared" si="0"/>
        <v/>
      </c>
      <c r="D12" s="155"/>
      <c r="E12" s="235" t="str">
        <f t="shared" si="1"/>
        <v/>
      </c>
      <c r="F12" s="31" t="s">
        <v>117</v>
      </c>
      <c r="G12" s="69" t="s">
        <v>103</v>
      </c>
      <c r="H12" s="321" t="s">
        <v>104</v>
      </c>
      <c r="I12" s="31"/>
      <c r="J12" s="31"/>
      <c r="K12" s="175"/>
      <c r="AB12" s="15" t="s">
        <v>97</v>
      </c>
      <c r="AE12" s="15" t="s">
        <v>108</v>
      </c>
      <c r="AH12" s="15" t="s">
        <v>101</v>
      </c>
      <c r="AI12" s="15" t="s">
        <v>100</v>
      </c>
      <c r="AJ12" s="15" t="s">
        <v>108</v>
      </c>
      <c r="AK12" s="15" t="s">
        <v>102</v>
      </c>
      <c r="AN12" s="20"/>
      <c r="AO12" s="20"/>
    </row>
    <row r="13" spans="3:41" x14ac:dyDescent="0.4">
      <c r="C13" s="69" t="str">
        <f t="shared" si="0"/>
        <v/>
      </c>
      <c r="D13" s="155"/>
      <c r="E13" s="235" t="str">
        <f t="shared" si="1"/>
        <v/>
      </c>
      <c r="F13" s="31" t="s">
        <v>117</v>
      </c>
      <c r="G13" s="69" t="s">
        <v>109</v>
      </c>
      <c r="H13" s="321">
        <v>150</v>
      </c>
      <c r="I13" s="31"/>
      <c r="J13" s="31"/>
      <c r="K13" s="175"/>
      <c r="Y13" s="20"/>
      <c r="Z13" s="20"/>
      <c r="AA13" s="20"/>
      <c r="AB13" s="15" t="s">
        <v>97</v>
      </c>
      <c r="AE13" s="15" t="s">
        <v>100</v>
      </c>
      <c r="AH13" s="15" t="s">
        <v>101</v>
      </c>
      <c r="AI13" s="15" t="s">
        <v>100</v>
      </c>
      <c r="AJ13" s="15" t="s">
        <v>105</v>
      </c>
      <c r="AK13" s="15" t="s">
        <v>102</v>
      </c>
    </row>
    <row r="14" spans="3:41" x14ac:dyDescent="0.4">
      <c r="C14" s="69" t="str">
        <f t="shared" si="0"/>
        <v/>
      </c>
      <c r="D14" s="155"/>
      <c r="E14" s="235" t="str">
        <f t="shared" si="1"/>
        <v/>
      </c>
      <c r="F14" s="192" t="s">
        <v>122</v>
      </c>
      <c r="G14" s="149" t="s">
        <v>95</v>
      </c>
      <c r="H14" s="320" t="s">
        <v>96</v>
      </c>
      <c r="I14" s="192"/>
      <c r="J14" s="192"/>
      <c r="K14" s="174"/>
      <c r="AB14" s="15" t="s">
        <v>97</v>
      </c>
      <c r="AE14" s="15" t="s">
        <v>101</v>
      </c>
      <c r="AF14" s="15" t="s">
        <v>111</v>
      </c>
      <c r="AH14" s="15" t="s">
        <v>101</v>
      </c>
      <c r="AI14" s="15" t="s">
        <v>100</v>
      </c>
      <c r="AJ14" s="15" t="s">
        <v>98</v>
      </c>
      <c r="AK14" s="15" t="s">
        <v>102</v>
      </c>
    </row>
    <row r="15" spans="3:41" x14ac:dyDescent="0.4">
      <c r="C15" s="69" t="str">
        <f t="shared" si="0"/>
        <v/>
      </c>
      <c r="D15" s="155"/>
      <c r="E15" s="235" t="str">
        <f t="shared" si="1"/>
        <v/>
      </c>
      <c r="F15" s="31" t="s">
        <v>122</v>
      </c>
      <c r="G15" s="69" t="s">
        <v>103</v>
      </c>
      <c r="H15" s="321" t="s">
        <v>104</v>
      </c>
      <c r="I15" s="31"/>
      <c r="J15" s="31"/>
      <c r="K15" s="175"/>
      <c r="AB15" s="15" t="s">
        <v>140</v>
      </c>
      <c r="AC15" s="160">
        <v>80.000010000000003</v>
      </c>
      <c r="AD15" s="160">
        <v>10000000</v>
      </c>
      <c r="AE15" s="15" t="s">
        <v>98</v>
      </c>
      <c r="AF15" s="15" t="s">
        <v>141</v>
      </c>
      <c r="AH15" s="15" t="s">
        <v>101</v>
      </c>
      <c r="AI15" s="15" t="s">
        <v>108</v>
      </c>
      <c r="AJ15" s="15" t="s">
        <v>101</v>
      </c>
      <c r="AK15" s="15" t="s">
        <v>102</v>
      </c>
    </row>
    <row r="16" spans="3:41" x14ac:dyDescent="0.4">
      <c r="C16" s="69" t="str">
        <f t="shared" si="0"/>
        <v/>
      </c>
      <c r="D16" s="155"/>
      <c r="E16" s="235" t="str">
        <f t="shared" si="1"/>
        <v/>
      </c>
      <c r="F16" s="31" t="s">
        <v>122</v>
      </c>
      <c r="G16" s="69" t="s">
        <v>109</v>
      </c>
      <c r="H16" s="321">
        <v>150</v>
      </c>
      <c r="I16" s="31"/>
      <c r="J16" s="31"/>
      <c r="K16" s="175"/>
      <c r="O16" s="70"/>
      <c r="AB16" s="15" t="s">
        <v>140</v>
      </c>
      <c r="AC16" s="160">
        <v>50</v>
      </c>
      <c r="AD16" s="160">
        <v>80.000010000000003</v>
      </c>
      <c r="AE16" s="15" t="s">
        <v>105</v>
      </c>
      <c r="AH16" s="15" t="s">
        <v>101</v>
      </c>
      <c r="AI16" s="15" t="s">
        <v>108</v>
      </c>
      <c r="AJ16" s="15" t="s">
        <v>100</v>
      </c>
      <c r="AK16" s="15" t="s">
        <v>102</v>
      </c>
    </row>
    <row r="17" spans="3:37" x14ac:dyDescent="0.4">
      <c r="C17" s="69" t="str">
        <f t="shared" si="0"/>
        <v/>
      </c>
      <c r="D17" s="155"/>
      <c r="E17" s="234" t="s">
        <v>93</v>
      </c>
      <c r="F17" s="192" t="s">
        <v>94</v>
      </c>
      <c r="G17" s="149" t="s">
        <v>95</v>
      </c>
      <c r="H17" s="320" t="str">
        <f>H5</f>
        <v>0-30</v>
      </c>
      <c r="I17" s="192"/>
      <c r="J17" s="192"/>
      <c r="K17" s="174"/>
      <c r="AB17" s="15" t="s">
        <v>140</v>
      </c>
      <c r="AC17" s="160">
        <v>35</v>
      </c>
      <c r="AD17" s="160">
        <v>50</v>
      </c>
      <c r="AE17" s="15" t="s">
        <v>108</v>
      </c>
      <c r="AH17" s="15" t="s">
        <v>101</v>
      </c>
      <c r="AI17" s="15" t="s">
        <v>108</v>
      </c>
      <c r="AJ17" s="15" t="s">
        <v>108</v>
      </c>
      <c r="AK17" s="15" t="s">
        <v>102</v>
      </c>
    </row>
    <row r="18" spans="3:37" x14ac:dyDescent="0.4">
      <c r="C18" s="69" t="str">
        <f t="shared" si="0"/>
        <v/>
      </c>
      <c r="D18" s="155"/>
      <c r="E18" s="235" t="str">
        <f>IF(E17 = "Select", "", E17)</f>
        <v/>
      </c>
      <c r="F18" s="31" t="s">
        <v>94</v>
      </c>
      <c r="G18" s="69" t="s">
        <v>103</v>
      </c>
      <c r="H18" s="321" t="str">
        <f t="shared" ref="H18:H40" si="2">H6</f>
        <v>31-100</v>
      </c>
      <c r="I18" s="31"/>
      <c r="J18" s="31"/>
      <c r="K18" s="175"/>
      <c r="AB18" s="15" t="s">
        <v>140</v>
      </c>
      <c r="AC18" s="160">
        <v>15</v>
      </c>
      <c r="AD18" s="160">
        <v>35</v>
      </c>
      <c r="AE18" s="15" t="s">
        <v>100</v>
      </c>
      <c r="AH18" s="15" t="s">
        <v>101</v>
      </c>
      <c r="AI18" s="15" t="s">
        <v>108</v>
      </c>
      <c r="AJ18" s="15" t="s">
        <v>105</v>
      </c>
      <c r="AK18" s="15" t="s">
        <v>102</v>
      </c>
    </row>
    <row r="19" spans="3:37" x14ac:dyDescent="0.4">
      <c r="C19" s="69" t="str">
        <f t="shared" si="0"/>
        <v/>
      </c>
      <c r="D19" s="155"/>
      <c r="E19" s="235" t="str">
        <f>IF(E17 = "Select", "", E17)</f>
        <v/>
      </c>
      <c r="F19" s="193" t="s">
        <v>94</v>
      </c>
      <c r="G19" s="150" t="s">
        <v>109</v>
      </c>
      <c r="H19" s="322">
        <f t="shared" si="2"/>
        <v>150</v>
      </c>
      <c r="I19" s="193"/>
      <c r="J19" s="193"/>
      <c r="K19" s="176"/>
      <c r="AB19" s="15" t="s">
        <v>140</v>
      </c>
      <c r="AC19" s="160">
        <v>0</v>
      </c>
      <c r="AD19" s="160">
        <v>15</v>
      </c>
      <c r="AE19" s="15" t="s">
        <v>101</v>
      </c>
      <c r="AF19" s="15" t="s">
        <v>111</v>
      </c>
      <c r="AH19" s="15" t="s">
        <v>101</v>
      </c>
      <c r="AI19" s="15" t="s">
        <v>108</v>
      </c>
      <c r="AJ19" s="15" t="s">
        <v>98</v>
      </c>
      <c r="AK19" s="15" t="s">
        <v>102</v>
      </c>
    </row>
    <row r="20" spans="3:37" x14ac:dyDescent="0.4">
      <c r="C20" s="69" t="str">
        <f t="shared" si="0"/>
        <v/>
      </c>
      <c r="D20" s="155"/>
      <c r="E20" s="235" t="str">
        <f>IF(E17 = "Select", "", E17)</f>
        <v/>
      </c>
      <c r="F20" s="192" t="s">
        <v>116</v>
      </c>
      <c r="G20" s="149" t="s">
        <v>95</v>
      </c>
      <c r="H20" s="320" t="str">
        <f t="shared" si="2"/>
        <v>0-30</v>
      </c>
      <c r="I20" s="192"/>
      <c r="J20" s="192"/>
      <c r="K20" s="174"/>
      <c r="AB20" s="15" t="s">
        <v>142</v>
      </c>
      <c r="AC20" s="160">
        <v>0</v>
      </c>
      <c r="AD20" s="160">
        <v>20</v>
      </c>
      <c r="AE20" s="15" t="s">
        <v>98</v>
      </c>
      <c r="AF20" s="15" t="s">
        <v>111</v>
      </c>
      <c r="AH20" s="15" t="s">
        <v>101</v>
      </c>
      <c r="AI20" s="15" t="s">
        <v>105</v>
      </c>
      <c r="AJ20" s="15" t="s">
        <v>101</v>
      </c>
      <c r="AK20" s="15" t="s">
        <v>102</v>
      </c>
    </row>
    <row r="21" spans="3:37" x14ac:dyDescent="0.4">
      <c r="C21" s="69" t="str">
        <f t="shared" si="0"/>
        <v/>
      </c>
      <c r="D21" s="155"/>
      <c r="E21" s="235" t="str">
        <f>IF(E17 = "Select", "", E17)</f>
        <v/>
      </c>
      <c r="F21" s="31" t="s">
        <v>116</v>
      </c>
      <c r="G21" s="69" t="s">
        <v>103</v>
      </c>
      <c r="H21" s="321" t="str">
        <f t="shared" si="2"/>
        <v>31-100</v>
      </c>
      <c r="I21" s="31"/>
      <c r="J21" s="31"/>
      <c r="K21" s="175"/>
      <c r="AB21" s="15" t="s">
        <v>142</v>
      </c>
      <c r="AC21" s="160">
        <v>20</v>
      </c>
      <c r="AD21" s="160">
        <v>40.000010000000003</v>
      </c>
      <c r="AE21" s="15" t="s">
        <v>105</v>
      </c>
      <c r="AH21" s="15" t="s">
        <v>101</v>
      </c>
      <c r="AI21" s="15" t="s">
        <v>105</v>
      </c>
      <c r="AJ21" s="15" t="s">
        <v>100</v>
      </c>
      <c r="AK21" s="15" t="s">
        <v>102</v>
      </c>
    </row>
    <row r="22" spans="3:37" x14ac:dyDescent="0.4">
      <c r="C22" s="69" t="str">
        <f t="shared" si="0"/>
        <v/>
      </c>
      <c r="D22" s="155"/>
      <c r="E22" s="235" t="str">
        <f>IF(E17 = "Select", "", E17)</f>
        <v/>
      </c>
      <c r="F22" s="193" t="s">
        <v>116</v>
      </c>
      <c r="G22" s="150" t="s">
        <v>109</v>
      </c>
      <c r="H22" s="322">
        <f t="shared" si="2"/>
        <v>150</v>
      </c>
      <c r="I22" s="193"/>
      <c r="J22" s="193"/>
      <c r="K22" s="176"/>
      <c r="AB22" s="15" t="s">
        <v>142</v>
      </c>
      <c r="AC22" s="160">
        <v>40.000010000000003</v>
      </c>
      <c r="AD22" s="160">
        <v>60.000010000000003</v>
      </c>
      <c r="AE22" s="15" t="s">
        <v>108</v>
      </c>
      <c r="AH22" s="15" t="s">
        <v>101</v>
      </c>
      <c r="AI22" s="15" t="s">
        <v>105</v>
      </c>
      <c r="AJ22" s="15" t="s">
        <v>108</v>
      </c>
      <c r="AK22" s="15" t="s">
        <v>102</v>
      </c>
    </row>
    <row r="23" spans="3:37" x14ac:dyDescent="0.4">
      <c r="C23" s="69" t="str">
        <f t="shared" si="0"/>
        <v/>
      </c>
      <c r="D23" s="155"/>
      <c r="E23" s="235" t="str">
        <f>IF(E17 = "Select", "", E17)</f>
        <v/>
      </c>
      <c r="F23" s="192" t="s">
        <v>117</v>
      </c>
      <c r="G23" s="149" t="s">
        <v>95</v>
      </c>
      <c r="H23" s="320" t="str">
        <f t="shared" si="2"/>
        <v>0-30</v>
      </c>
      <c r="I23" s="192"/>
      <c r="J23" s="192"/>
      <c r="K23" s="174"/>
      <c r="AB23" s="15" t="s">
        <v>142</v>
      </c>
      <c r="AC23" s="160">
        <v>60.000010000000003</v>
      </c>
      <c r="AD23" s="160">
        <v>80.000010000000003</v>
      </c>
      <c r="AE23" s="15" t="s">
        <v>100</v>
      </c>
      <c r="AH23" s="15" t="s">
        <v>101</v>
      </c>
      <c r="AI23" s="15" t="s">
        <v>105</v>
      </c>
      <c r="AJ23" s="15" t="s">
        <v>105</v>
      </c>
      <c r="AK23" s="15" t="s">
        <v>102</v>
      </c>
    </row>
    <row r="24" spans="3:37" x14ac:dyDescent="0.4">
      <c r="C24" s="69" t="str">
        <f t="shared" si="0"/>
        <v/>
      </c>
      <c r="D24" s="155"/>
      <c r="E24" s="235" t="str">
        <f>IF(E17 = "Select", "", E17)</f>
        <v/>
      </c>
      <c r="F24" s="31" t="s">
        <v>117</v>
      </c>
      <c r="G24" s="69" t="s">
        <v>103</v>
      </c>
      <c r="H24" s="321" t="str">
        <f t="shared" si="2"/>
        <v>31-100</v>
      </c>
      <c r="I24" s="31"/>
      <c r="J24" s="31"/>
      <c r="K24" s="175"/>
      <c r="AB24" s="15" t="s">
        <v>142</v>
      </c>
      <c r="AC24" s="160">
        <v>80.000010000000003</v>
      </c>
      <c r="AD24" s="160">
        <v>10000000</v>
      </c>
      <c r="AE24" s="15" t="s">
        <v>101</v>
      </c>
      <c r="AF24" s="15" t="s">
        <v>141</v>
      </c>
      <c r="AH24" s="15" t="s">
        <v>101</v>
      </c>
      <c r="AI24" s="15" t="s">
        <v>105</v>
      </c>
      <c r="AJ24" s="15" t="s">
        <v>98</v>
      </c>
      <c r="AK24" s="15" t="s">
        <v>102</v>
      </c>
    </row>
    <row r="25" spans="3:37" x14ac:dyDescent="0.4">
      <c r="C25" s="69" t="str">
        <f t="shared" si="0"/>
        <v/>
      </c>
      <c r="D25" s="155"/>
      <c r="E25" s="235" t="str">
        <f>IF(E17 = "Select", "", E17)</f>
        <v/>
      </c>
      <c r="F25" s="193" t="s">
        <v>117</v>
      </c>
      <c r="G25" s="150" t="s">
        <v>109</v>
      </c>
      <c r="H25" s="322">
        <f t="shared" si="2"/>
        <v>150</v>
      </c>
      <c r="I25" s="193"/>
      <c r="J25" s="193"/>
      <c r="K25" s="176"/>
      <c r="AB25" s="15" t="s">
        <v>143</v>
      </c>
      <c r="AC25" s="160">
        <v>0</v>
      </c>
      <c r="AD25" s="160">
        <v>3.1E-2</v>
      </c>
      <c r="AE25" s="15" t="s">
        <v>98</v>
      </c>
      <c r="AH25" s="15" t="s">
        <v>101</v>
      </c>
      <c r="AI25" s="15" t="s">
        <v>98</v>
      </c>
      <c r="AJ25" s="15" t="s">
        <v>101</v>
      </c>
      <c r="AK25" s="15" t="s">
        <v>102</v>
      </c>
    </row>
    <row r="26" spans="3:37" x14ac:dyDescent="0.4">
      <c r="C26" s="69" t="str">
        <f t="shared" si="0"/>
        <v/>
      </c>
      <c r="D26" s="155"/>
      <c r="E26" s="235" t="str">
        <f>IF(E17 = "Select", "", E17)</f>
        <v/>
      </c>
      <c r="F26" s="192" t="s">
        <v>122</v>
      </c>
      <c r="G26" s="149" t="s">
        <v>95</v>
      </c>
      <c r="H26" s="320" t="str">
        <f t="shared" si="2"/>
        <v>0-30</v>
      </c>
      <c r="I26" s="192"/>
      <c r="J26" s="192"/>
      <c r="K26" s="174"/>
      <c r="AB26" s="15" t="s">
        <v>143</v>
      </c>
      <c r="AC26" s="160">
        <v>3.1E-2</v>
      </c>
      <c r="AD26" s="160">
        <v>0.12600001</v>
      </c>
      <c r="AE26" s="15" t="s">
        <v>105</v>
      </c>
      <c r="AH26" s="15" t="s">
        <v>101</v>
      </c>
      <c r="AI26" s="15" t="s">
        <v>98</v>
      </c>
      <c r="AJ26" s="15" t="s">
        <v>100</v>
      </c>
      <c r="AK26" s="15" t="s">
        <v>102</v>
      </c>
    </row>
    <row r="27" spans="3:37" x14ac:dyDescent="0.4">
      <c r="C27" s="69" t="str">
        <f t="shared" si="0"/>
        <v/>
      </c>
      <c r="D27" s="155"/>
      <c r="E27" s="235" t="str">
        <f>IF(E17 = "Select", "", E17)</f>
        <v/>
      </c>
      <c r="F27" s="31" t="s">
        <v>122</v>
      </c>
      <c r="G27" s="69" t="s">
        <v>103</v>
      </c>
      <c r="H27" s="321" t="str">
        <f t="shared" si="2"/>
        <v>31-100</v>
      </c>
      <c r="I27" s="31"/>
      <c r="J27" s="31"/>
      <c r="K27" s="175"/>
      <c r="AB27" s="15" t="s">
        <v>143</v>
      </c>
      <c r="AC27" s="160">
        <v>0.12600001</v>
      </c>
      <c r="AD27" s="160">
        <v>0.18700000999999999</v>
      </c>
      <c r="AE27" s="15" t="s">
        <v>108</v>
      </c>
      <c r="AH27" s="15" t="s">
        <v>101</v>
      </c>
      <c r="AI27" s="15" t="s">
        <v>98</v>
      </c>
      <c r="AJ27" s="15" t="s">
        <v>108</v>
      </c>
      <c r="AK27" s="15" t="s">
        <v>102</v>
      </c>
    </row>
    <row r="28" spans="3:37" x14ac:dyDescent="0.4">
      <c r="C28" s="69" t="str">
        <f t="shared" si="0"/>
        <v/>
      </c>
      <c r="D28" s="155"/>
      <c r="E28" s="235" t="str">
        <f>IF(E17 = "Select", "", E17)</f>
        <v/>
      </c>
      <c r="F28" s="193" t="s">
        <v>122</v>
      </c>
      <c r="G28" s="150" t="s">
        <v>109</v>
      </c>
      <c r="H28" s="322">
        <f t="shared" si="2"/>
        <v>150</v>
      </c>
      <c r="I28" s="193"/>
      <c r="J28" s="193"/>
      <c r="K28" s="176"/>
      <c r="AB28" s="15" t="s">
        <v>143</v>
      </c>
      <c r="AC28" s="160">
        <v>0.18700000999999999</v>
      </c>
      <c r="AD28" s="160">
        <v>0.23700001000000001</v>
      </c>
      <c r="AE28" s="15" t="s">
        <v>100</v>
      </c>
      <c r="AH28" s="15" t="s">
        <v>101</v>
      </c>
      <c r="AI28" s="15" t="s">
        <v>98</v>
      </c>
      <c r="AJ28" s="15" t="s">
        <v>105</v>
      </c>
      <c r="AK28" s="15" t="s">
        <v>102</v>
      </c>
    </row>
    <row r="29" spans="3:37" x14ac:dyDescent="0.4">
      <c r="C29" s="69" t="str">
        <f t="shared" si="0"/>
        <v/>
      </c>
      <c r="D29" s="155"/>
      <c r="E29" s="234" t="s">
        <v>93</v>
      </c>
      <c r="F29" s="192" t="s">
        <v>94</v>
      </c>
      <c r="G29" s="149" t="s">
        <v>95</v>
      </c>
      <c r="H29" s="320" t="str">
        <f>H17</f>
        <v>0-30</v>
      </c>
      <c r="I29" s="192"/>
      <c r="J29" s="192"/>
      <c r="K29" s="174"/>
      <c r="AB29" s="15" t="s">
        <v>143</v>
      </c>
      <c r="AC29" s="160">
        <v>0.23700001000000001</v>
      </c>
      <c r="AD29" s="160">
        <v>10000000</v>
      </c>
      <c r="AE29" s="15" t="s">
        <v>101</v>
      </c>
      <c r="AF29" s="15" t="s">
        <v>141</v>
      </c>
      <c r="AH29" s="15" t="s">
        <v>101</v>
      </c>
      <c r="AI29" s="15" t="s">
        <v>98</v>
      </c>
      <c r="AJ29" s="15" t="s">
        <v>98</v>
      </c>
      <c r="AK29" s="15" t="s">
        <v>102</v>
      </c>
    </row>
    <row r="30" spans="3:37" x14ac:dyDescent="0.4">
      <c r="C30" s="69" t="str">
        <f t="shared" si="0"/>
        <v/>
      </c>
      <c r="D30" s="155"/>
      <c r="E30" s="235" t="str">
        <f>IF(E29 = "Select", "", E29)</f>
        <v/>
      </c>
      <c r="F30" s="31" t="s">
        <v>94</v>
      </c>
      <c r="G30" s="69" t="s">
        <v>103</v>
      </c>
      <c r="H30" s="321" t="str">
        <f t="shared" si="2"/>
        <v>31-100</v>
      </c>
      <c r="I30" s="31"/>
      <c r="J30" s="31"/>
      <c r="K30" s="175"/>
      <c r="AB30" s="15" t="s">
        <v>144</v>
      </c>
      <c r="AC30" s="160">
        <v>0</v>
      </c>
      <c r="AD30" s="160">
        <v>1.2</v>
      </c>
      <c r="AE30" s="15" t="s">
        <v>98</v>
      </c>
      <c r="AF30" s="15" t="s">
        <v>111</v>
      </c>
      <c r="AH30" s="15" t="s">
        <v>100</v>
      </c>
      <c r="AI30" s="15" t="s">
        <v>101</v>
      </c>
      <c r="AJ30" s="15" t="s">
        <v>101</v>
      </c>
      <c r="AK30" s="15" t="s">
        <v>102</v>
      </c>
    </row>
    <row r="31" spans="3:37" x14ac:dyDescent="0.4">
      <c r="C31" s="69" t="str">
        <f t="shared" si="0"/>
        <v/>
      </c>
      <c r="D31" s="155"/>
      <c r="E31" s="235" t="str">
        <f>IF(E29 = "Select", "", E29)</f>
        <v/>
      </c>
      <c r="F31" s="193" t="s">
        <v>94</v>
      </c>
      <c r="G31" s="150" t="s">
        <v>109</v>
      </c>
      <c r="H31" s="322">
        <f t="shared" si="2"/>
        <v>150</v>
      </c>
      <c r="I31" s="193"/>
      <c r="J31" s="193"/>
      <c r="K31" s="176"/>
      <c r="AB31" s="15" t="s">
        <v>144</v>
      </c>
      <c r="AC31" s="160">
        <v>1.2000010000000001</v>
      </c>
      <c r="AD31" s="160">
        <v>3.0000100000000001</v>
      </c>
      <c r="AE31" s="15" t="s">
        <v>105</v>
      </c>
      <c r="AH31" s="15" t="s">
        <v>100</v>
      </c>
      <c r="AI31" s="15" t="s">
        <v>101</v>
      </c>
      <c r="AJ31" s="15" t="s">
        <v>100</v>
      </c>
      <c r="AK31" s="15" t="s">
        <v>102</v>
      </c>
    </row>
    <row r="32" spans="3:37" x14ac:dyDescent="0.4">
      <c r="C32" s="69" t="str">
        <f t="shared" si="0"/>
        <v/>
      </c>
      <c r="D32" s="155"/>
      <c r="E32" s="235" t="str">
        <f>IF(E29 = "Select", "", E29)</f>
        <v/>
      </c>
      <c r="F32" s="192" t="s">
        <v>116</v>
      </c>
      <c r="G32" s="149" t="s">
        <v>95</v>
      </c>
      <c r="H32" s="320" t="str">
        <f t="shared" si="2"/>
        <v>0-30</v>
      </c>
      <c r="I32" s="192"/>
      <c r="J32" s="192"/>
      <c r="K32" s="174"/>
      <c r="AB32" s="15" t="s">
        <v>144</v>
      </c>
      <c r="AC32" s="160">
        <v>3.0000100000000001</v>
      </c>
      <c r="AD32" s="160">
        <v>3.9000010000000001</v>
      </c>
      <c r="AE32" s="15" t="s">
        <v>108</v>
      </c>
      <c r="AH32" s="15" t="s">
        <v>100</v>
      </c>
      <c r="AI32" s="15" t="s">
        <v>101</v>
      </c>
      <c r="AJ32" s="15" t="s">
        <v>108</v>
      </c>
      <c r="AK32" s="15" t="s">
        <v>102</v>
      </c>
    </row>
    <row r="33" spans="3:37" x14ac:dyDescent="0.4">
      <c r="C33" s="69" t="str">
        <f t="shared" si="0"/>
        <v/>
      </c>
      <c r="D33" s="155"/>
      <c r="E33" s="235" t="str">
        <f>IF(E29 = "Select", "", E29)</f>
        <v/>
      </c>
      <c r="F33" s="31" t="s">
        <v>116</v>
      </c>
      <c r="G33" s="69" t="s">
        <v>103</v>
      </c>
      <c r="H33" s="321" t="str">
        <f t="shared" si="2"/>
        <v>31-100</v>
      </c>
      <c r="I33" s="31"/>
      <c r="J33" s="31"/>
      <c r="K33" s="175"/>
      <c r="AB33" s="15" t="s">
        <v>144</v>
      </c>
      <c r="AC33" s="160">
        <v>3.9000010000000001</v>
      </c>
      <c r="AD33" s="160">
        <v>4.800001</v>
      </c>
      <c r="AE33" s="15" t="s">
        <v>100</v>
      </c>
      <c r="AH33" s="15" t="s">
        <v>100</v>
      </c>
      <c r="AI33" s="15" t="s">
        <v>101</v>
      </c>
      <c r="AJ33" s="15" t="s">
        <v>105</v>
      </c>
      <c r="AK33" s="15" t="s">
        <v>102</v>
      </c>
    </row>
    <row r="34" spans="3:37" x14ac:dyDescent="0.4">
      <c r="C34" s="69" t="str">
        <f t="shared" si="0"/>
        <v/>
      </c>
      <c r="D34" s="155"/>
      <c r="E34" s="235" t="str">
        <f>IF(E29 = "Select", "", E29)</f>
        <v/>
      </c>
      <c r="F34" s="193" t="s">
        <v>116</v>
      </c>
      <c r="G34" s="150" t="s">
        <v>109</v>
      </c>
      <c r="H34" s="322">
        <f t="shared" si="2"/>
        <v>150</v>
      </c>
      <c r="I34" s="193"/>
      <c r="J34" s="193"/>
      <c r="K34" s="176"/>
      <c r="AB34" s="15" t="s">
        <v>144</v>
      </c>
      <c r="AC34" s="160">
        <v>4.800001</v>
      </c>
      <c r="AD34" s="160">
        <v>10000000</v>
      </c>
      <c r="AE34" s="15" t="s">
        <v>101</v>
      </c>
      <c r="AF34" s="15" t="s">
        <v>141</v>
      </c>
      <c r="AH34" s="15" t="s">
        <v>100</v>
      </c>
      <c r="AI34" s="15" t="s">
        <v>101</v>
      </c>
      <c r="AJ34" s="15" t="s">
        <v>98</v>
      </c>
      <c r="AK34" s="15" t="s">
        <v>102</v>
      </c>
    </row>
    <row r="35" spans="3:37" x14ac:dyDescent="0.4">
      <c r="C35" s="69" t="str">
        <f t="shared" si="0"/>
        <v/>
      </c>
      <c r="D35" s="155"/>
      <c r="E35" s="235" t="str">
        <f>IF(E29 = "Select", "", E29)</f>
        <v/>
      </c>
      <c r="F35" s="192" t="s">
        <v>117</v>
      </c>
      <c r="G35" s="149" t="s">
        <v>95</v>
      </c>
      <c r="H35" s="320" t="str">
        <f t="shared" si="2"/>
        <v>0-30</v>
      </c>
      <c r="I35" s="192"/>
      <c r="J35" s="192"/>
      <c r="K35" s="174"/>
      <c r="AB35" s="15" t="s">
        <v>145</v>
      </c>
      <c r="AC35" s="160">
        <v>0.83000010000000002</v>
      </c>
      <c r="AD35" s="160">
        <v>10000000</v>
      </c>
      <c r="AE35" s="15" t="s">
        <v>98</v>
      </c>
      <c r="AF35" s="15" t="s">
        <v>141</v>
      </c>
      <c r="AH35" s="15" t="s">
        <v>100</v>
      </c>
      <c r="AI35" s="15" t="s">
        <v>100</v>
      </c>
      <c r="AJ35" s="15" t="s">
        <v>101</v>
      </c>
      <c r="AK35" s="15" t="s">
        <v>102</v>
      </c>
    </row>
    <row r="36" spans="3:37" x14ac:dyDescent="0.4">
      <c r="C36" s="69" t="str">
        <f t="shared" si="0"/>
        <v/>
      </c>
      <c r="D36" s="155"/>
      <c r="E36" s="235" t="str">
        <f>IF(E29 = "Select", "", E29)</f>
        <v/>
      </c>
      <c r="F36" s="31" t="s">
        <v>117</v>
      </c>
      <c r="G36" s="69" t="s">
        <v>103</v>
      </c>
      <c r="H36" s="321" t="str">
        <f t="shared" si="2"/>
        <v>31-100</v>
      </c>
      <c r="I36" s="31"/>
      <c r="J36" s="31"/>
      <c r="K36" s="175"/>
      <c r="AB36" s="15" t="s">
        <v>145</v>
      </c>
      <c r="AC36" s="160">
        <v>0.59000010000000003</v>
      </c>
      <c r="AD36" s="160">
        <v>0.83000010000000002</v>
      </c>
      <c r="AE36" s="15" t="s">
        <v>105</v>
      </c>
      <c r="AH36" s="15" t="s">
        <v>100</v>
      </c>
      <c r="AI36" s="15" t="s">
        <v>100</v>
      </c>
      <c r="AJ36" s="15" t="s">
        <v>100</v>
      </c>
      <c r="AK36" s="15" t="s">
        <v>102</v>
      </c>
    </row>
    <row r="37" spans="3:37" x14ac:dyDescent="0.4">
      <c r="C37" s="69" t="str">
        <f t="shared" si="0"/>
        <v/>
      </c>
      <c r="D37" s="155"/>
      <c r="E37" s="235" t="str">
        <f>IF(E29 = "Select", "", E29)</f>
        <v/>
      </c>
      <c r="F37" s="193" t="s">
        <v>117</v>
      </c>
      <c r="G37" s="150" t="s">
        <v>109</v>
      </c>
      <c r="H37" s="322">
        <f t="shared" si="2"/>
        <v>150</v>
      </c>
      <c r="I37" s="193"/>
      <c r="J37" s="193"/>
      <c r="K37" s="176"/>
      <c r="AB37" s="15" t="s">
        <v>145</v>
      </c>
      <c r="AC37" s="160">
        <v>0.47000009999999998</v>
      </c>
      <c r="AD37" s="160">
        <v>0.59000010000000003</v>
      </c>
      <c r="AE37" s="15" t="s">
        <v>108</v>
      </c>
      <c r="AH37" s="15" t="s">
        <v>100</v>
      </c>
      <c r="AI37" s="15" t="s">
        <v>100</v>
      </c>
      <c r="AJ37" s="15" t="s">
        <v>108</v>
      </c>
      <c r="AK37" s="15" t="s">
        <v>102</v>
      </c>
    </row>
    <row r="38" spans="3:37" x14ac:dyDescent="0.4">
      <c r="C38" s="69" t="str">
        <f t="shared" si="0"/>
        <v/>
      </c>
      <c r="D38" s="155"/>
      <c r="E38" s="235" t="str">
        <f>IF(E29 = "Select", "", E29)</f>
        <v/>
      </c>
      <c r="F38" s="31" t="s">
        <v>122</v>
      </c>
      <c r="G38" s="69" t="s">
        <v>95</v>
      </c>
      <c r="H38" s="321" t="str">
        <f t="shared" si="2"/>
        <v>0-30</v>
      </c>
      <c r="I38" s="31"/>
      <c r="J38" s="31"/>
      <c r="K38" s="175"/>
      <c r="AB38" s="15" t="s">
        <v>145</v>
      </c>
      <c r="AC38" s="160">
        <v>0.35000009999999998</v>
      </c>
      <c r="AD38" s="160">
        <v>0.47000009999999998</v>
      </c>
      <c r="AE38" s="15" t="s">
        <v>100</v>
      </c>
      <c r="AH38" s="15" t="s">
        <v>100</v>
      </c>
      <c r="AI38" s="15" t="s">
        <v>100</v>
      </c>
      <c r="AJ38" s="15" t="s">
        <v>105</v>
      </c>
      <c r="AK38" s="15" t="s">
        <v>102</v>
      </c>
    </row>
    <row r="39" spans="3:37" x14ac:dyDescent="0.4">
      <c r="C39" s="69" t="str">
        <f t="shared" si="0"/>
        <v/>
      </c>
      <c r="D39" s="155"/>
      <c r="E39" s="235" t="str">
        <f>IF(E29 = "Select", "", E29)</f>
        <v/>
      </c>
      <c r="F39" s="31" t="s">
        <v>122</v>
      </c>
      <c r="G39" s="69" t="s">
        <v>103</v>
      </c>
      <c r="H39" s="321" t="str">
        <f t="shared" si="2"/>
        <v>31-100</v>
      </c>
      <c r="I39" s="31"/>
      <c r="J39" s="31"/>
      <c r="K39" s="175"/>
      <c r="AB39" s="15" t="s">
        <v>145</v>
      </c>
      <c r="AC39" s="160">
        <v>0</v>
      </c>
      <c r="AD39" s="160">
        <v>0.35000009999999998</v>
      </c>
      <c r="AE39" s="15" t="s">
        <v>101</v>
      </c>
      <c r="AF39" s="15" t="s">
        <v>111</v>
      </c>
      <c r="AH39" s="15" t="s">
        <v>100</v>
      </c>
      <c r="AI39" s="15" t="s">
        <v>100</v>
      </c>
      <c r="AJ39" s="15" t="s">
        <v>98</v>
      </c>
      <c r="AK39" s="15" t="s">
        <v>102</v>
      </c>
    </row>
    <row r="40" spans="3:37" x14ac:dyDescent="0.4">
      <c r="C40" s="69" t="str">
        <f t="shared" si="0"/>
        <v/>
      </c>
      <c r="D40" s="155"/>
      <c r="E40" s="236" t="str">
        <f>IF(E29 = "Select", "", E29)</f>
        <v/>
      </c>
      <c r="F40" s="193" t="s">
        <v>122</v>
      </c>
      <c r="G40" s="150" t="s">
        <v>109</v>
      </c>
      <c r="H40" s="322">
        <f t="shared" si="2"/>
        <v>150</v>
      </c>
      <c r="I40" s="193"/>
      <c r="J40" s="193"/>
      <c r="K40" s="176"/>
      <c r="AB40" s="15" t="s">
        <v>146</v>
      </c>
      <c r="AC40" s="160">
        <v>8.0000099999999996</v>
      </c>
      <c r="AD40" s="160">
        <v>100</v>
      </c>
      <c r="AE40" s="15" t="s">
        <v>98</v>
      </c>
      <c r="AH40" s="15" t="s">
        <v>100</v>
      </c>
      <c r="AI40" s="15" t="s">
        <v>108</v>
      </c>
      <c r="AJ40" s="15" t="s">
        <v>101</v>
      </c>
      <c r="AK40" s="15" t="s">
        <v>102</v>
      </c>
    </row>
    <row r="41" spans="3:37" x14ac:dyDescent="0.4">
      <c r="AB41" s="15" t="s">
        <v>146</v>
      </c>
      <c r="AC41" s="160">
        <v>6</v>
      </c>
      <c r="AD41" s="160">
        <v>8.0000099999999996</v>
      </c>
      <c r="AE41" s="15" t="s">
        <v>105</v>
      </c>
      <c r="AH41" s="15" t="s">
        <v>100</v>
      </c>
      <c r="AI41" s="15" t="s">
        <v>108</v>
      </c>
      <c r="AJ41" s="15" t="s">
        <v>100</v>
      </c>
      <c r="AK41" s="15" t="s">
        <v>102</v>
      </c>
    </row>
    <row r="42" spans="3:37" x14ac:dyDescent="0.4">
      <c r="D42" s="18" t="s">
        <v>1930</v>
      </c>
      <c r="AB42" s="15" t="s">
        <v>146</v>
      </c>
      <c r="AC42" s="160">
        <v>4</v>
      </c>
      <c r="AD42" s="160">
        <v>6</v>
      </c>
      <c r="AE42" s="15" t="s">
        <v>108</v>
      </c>
      <c r="AH42" s="15" t="s">
        <v>100</v>
      </c>
      <c r="AI42" s="15" t="s">
        <v>108</v>
      </c>
      <c r="AJ42" s="15" t="s">
        <v>108</v>
      </c>
      <c r="AK42" s="15" t="s">
        <v>102</v>
      </c>
    </row>
    <row r="43" spans="3:37" hidden="1" x14ac:dyDescent="0.4">
      <c r="C43" s="15">
        <v>8.11</v>
      </c>
      <c r="D43" s="15">
        <v>8.1199999999999992</v>
      </c>
      <c r="E43" s="15">
        <v>8.1300000000000008</v>
      </c>
      <c r="F43" s="15">
        <v>8.14</v>
      </c>
      <c r="G43" s="15">
        <v>8.15</v>
      </c>
      <c r="H43" s="15">
        <v>8.16</v>
      </c>
      <c r="AB43" s="15" t="s">
        <v>146</v>
      </c>
      <c r="AC43" s="160">
        <v>2</v>
      </c>
      <c r="AD43" s="160">
        <v>4</v>
      </c>
      <c r="AE43" s="15" t="s">
        <v>100</v>
      </c>
      <c r="AH43" s="15" t="s">
        <v>100</v>
      </c>
      <c r="AI43" s="15" t="s">
        <v>108</v>
      </c>
      <c r="AJ43" s="15" t="s">
        <v>105</v>
      </c>
      <c r="AK43" s="15" t="s">
        <v>102</v>
      </c>
    </row>
    <row r="44" spans="3:37" ht="33.6" x14ac:dyDescent="0.4">
      <c r="C44" s="65" t="s">
        <v>44</v>
      </c>
      <c r="D44" s="65" t="s">
        <v>152</v>
      </c>
      <c r="E44" s="65" t="s">
        <v>80</v>
      </c>
      <c r="F44" s="65" t="s">
        <v>186</v>
      </c>
      <c r="G44" s="65" t="s">
        <v>125</v>
      </c>
      <c r="H44" s="61" t="s">
        <v>126</v>
      </c>
      <c r="AB44" s="15" t="s">
        <v>146</v>
      </c>
      <c r="AC44" s="160">
        <v>0</v>
      </c>
      <c r="AD44" s="160">
        <v>2</v>
      </c>
      <c r="AE44" s="15" t="s">
        <v>101</v>
      </c>
      <c r="AF44" s="15" t="s">
        <v>111</v>
      </c>
      <c r="AH44" s="15" t="s">
        <v>100</v>
      </c>
      <c r="AI44" s="15" t="s">
        <v>108</v>
      </c>
      <c r="AJ44" s="15" t="s">
        <v>98</v>
      </c>
      <c r="AK44" s="15" t="s">
        <v>102</v>
      </c>
    </row>
    <row r="45" spans="3:37" x14ac:dyDescent="0.4">
      <c r="C45" s="69" t="str">
        <f>C5</f>
        <v/>
      </c>
      <c r="D45" s="69" t="str">
        <f>E6</f>
        <v/>
      </c>
      <c r="E45" s="69" t="str">
        <f>G5</f>
        <v>Sampling zone 1</v>
      </c>
      <c r="F45" s="58" t="str">
        <f>IFERROR(AVERAGE(I5:J5,I8:J8,I11:J11,I14:J14),"")</f>
        <v/>
      </c>
      <c r="G45" s="58" t="str" cm="1">
        <f t="array" ref="G45">IFERROR(INDEX(Table967[EQS category ref], MATCH(1, (Table5663[[#This Row],[Biotic indicator]]=Table967[Biotic index ref])*(Table5663[[#This Row],[Average indicator value]]&gt;=Table967[Equal or larger than])*(Table5663[[#This Row],[Average indicator value]]&lt;Table967[smaller than]),0)),"")</f>
        <v/>
      </c>
      <c r="H45" s="113" t="str" cm="1">
        <f t="array" ref="H45">IFERROR(_xlfn.IFS(Table5663[[#This Row],[EQS category]]="Bad",5, Table5663[[#This Row],[EQS category]]="Poor",4, Table5663[[#This Row],[EQS category]]="Moderate",3, Table5663[[#This Row],[EQS category]]="Good",2, Table5663[[#This Row],[EQS category]]="High",1),"")</f>
        <v/>
      </c>
      <c r="AB45" s="15" t="s">
        <v>147</v>
      </c>
      <c r="AC45" s="160">
        <v>16.00001</v>
      </c>
      <c r="AD45" s="160">
        <v>10000000</v>
      </c>
      <c r="AE45" s="15" t="s">
        <v>98</v>
      </c>
      <c r="AF45" s="15" t="s">
        <v>141</v>
      </c>
      <c r="AH45" s="15" t="s">
        <v>100</v>
      </c>
      <c r="AI45" s="15" t="s">
        <v>105</v>
      </c>
      <c r="AJ45" s="15" t="s">
        <v>101</v>
      </c>
      <c r="AK45" s="15" t="s">
        <v>102</v>
      </c>
    </row>
    <row r="46" spans="3:37" x14ac:dyDescent="0.4">
      <c r="C46" s="69" t="str">
        <f>C8</f>
        <v/>
      </c>
      <c r="D46" s="69" t="str">
        <f>E18</f>
        <v/>
      </c>
      <c r="E46" s="69" t="str">
        <f>G17</f>
        <v>Sampling zone 1</v>
      </c>
      <c r="F46" s="58" t="str">
        <f>IFERROR(AVERAGE(I17:J17,I23:J23,I20:J20,I26:J26),"")</f>
        <v/>
      </c>
      <c r="G46" s="58" t="str" cm="1">
        <f t="array" ref="G46">IFERROR(INDEX(Table967[EQS category ref], MATCH(1, (Table5663[[#This Row],[Biotic indicator]]=Table967[Biotic index ref])*(Table5663[[#This Row],[Average indicator value]]&gt;=Table967[Equal or larger than])*(Table5663[[#This Row],[Average indicator value]]&lt;Table967[smaller than]),0)),"")</f>
        <v/>
      </c>
      <c r="H46" s="113" t="str" cm="1">
        <f t="array" ref="H46">IFERROR(_xlfn.IFS(Table5663[[#This Row],[EQS category]]="Bad",5, Table5663[[#This Row],[EQS category]]="Poor",4, Table5663[[#This Row],[EQS category]]="Moderate",3, Table5663[[#This Row],[EQS category]]="Good",2, Table5663[[#This Row],[EQS category]]="High",1),"")</f>
        <v/>
      </c>
      <c r="AB46" s="15" t="s">
        <v>147</v>
      </c>
      <c r="AC46" s="160">
        <v>11.7</v>
      </c>
      <c r="AD46" s="160">
        <v>16.00001</v>
      </c>
      <c r="AE46" s="15" t="s">
        <v>105</v>
      </c>
      <c r="AH46" s="15" t="s">
        <v>100</v>
      </c>
      <c r="AI46" s="15" t="s">
        <v>105</v>
      </c>
      <c r="AJ46" s="15" t="s">
        <v>100</v>
      </c>
      <c r="AK46" s="15" t="s">
        <v>102</v>
      </c>
    </row>
    <row r="47" spans="3:37" x14ac:dyDescent="0.4">
      <c r="C47" s="69" t="str">
        <f>C11</f>
        <v/>
      </c>
      <c r="D47" s="69" t="str">
        <f>E30</f>
        <v/>
      </c>
      <c r="E47" s="69" t="str">
        <f>G29</f>
        <v>Sampling zone 1</v>
      </c>
      <c r="F47" s="58" t="str">
        <f>IFERROR(AVERAGE(I29:J29,I32:J32,I35:J35,I38:J38),"")</f>
        <v/>
      </c>
      <c r="G47" s="58" t="str" cm="1">
        <f t="array" ref="G47">IFERROR(INDEX(Table967[EQS category ref], MATCH(1, (Table5663[[#This Row],[Biotic indicator]]=Table967[Biotic index ref])*(Table5663[[#This Row],[Average indicator value]]&gt;=Table967[Equal or larger than])*(Table5663[[#This Row],[Average indicator value]]&lt;Table967[smaller than]),0)),"")</f>
        <v/>
      </c>
      <c r="H47" s="113" t="str" cm="1">
        <f t="array" ref="H47">IFERROR(_xlfn.IFS(Table5663[[#This Row],[EQS category]]="Bad",5, Table5663[[#This Row],[EQS category]]="Poor",4, Table5663[[#This Row],[EQS category]]="Moderate",3, Table5663[[#This Row],[EQS category]]="Good",2, Table5663[[#This Row],[EQS category]]="High",1),"")</f>
        <v/>
      </c>
      <c r="AB47" s="15" t="s">
        <v>147</v>
      </c>
      <c r="AC47" s="160">
        <v>7.5</v>
      </c>
      <c r="AD47" s="160">
        <v>11.7</v>
      </c>
      <c r="AE47" s="15" t="s">
        <v>108</v>
      </c>
      <c r="AH47" s="15" t="s">
        <v>100</v>
      </c>
      <c r="AI47" s="15" t="s">
        <v>105</v>
      </c>
      <c r="AJ47" s="15" t="s">
        <v>108</v>
      </c>
      <c r="AK47" s="15" t="s">
        <v>102</v>
      </c>
    </row>
    <row r="48" spans="3:37" x14ac:dyDescent="0.4">
      <c r="C48" s="69" t="str">
        <f>C14</f>
        <v/>
      </c>
      <c r="D48" s="69" t="str">
        <f>E8</f>
        <v/>
      </c>
      <c r="E48" s="69" t="str">
        <f>G6</f>
        <v>Sampling zone 2</v>
      </c>
      <c r="F48" s="58" t="str">
        <f>IFERROR(AVERAGE(I6:J6,I9:J9,I12:J12,I15:J15),"")</f>
        <v/>
      </c>
      <c r="G48" s="58" t="str" cm="1">
        <f t="array" ref="G48">IFERROR(INDEX(Table967[EQS category ref], MATCH(1, (Table5663[[#This Row],[Biotic indicator]]=Table967[Biotic index ref])*(Table5663[[#This Row],[Average indicator value]]&gt;=Table967[Equal or larger than])*(Table5663[[#This Row],[Average indicator value]]&lt;Table967[smaller than]),0)),"")</f>
        <v/>
      </c>
      <c r="H48" s="113" t="str" cm="1">
        <f t="array" ref="H48">IFERROR(_xlfn.IFS(Table5663[[#This Row],[EQS category]]="Bad",5, Table5663[[#This Row],[EQS category]]="Poor",4, Table5663[[#This Row],[EQS category]]="Moderate",3, Table5663[[#This Row],[EQS category]]="Good",2, Table5663[[#This Row],[EQS category]]="High",1),"")</f>
        <v/>
      </c>
      <c r="AB48" s="15" t="s">
        <v>147</v>
      </c>
      <c r="AC48" s="160">
        <v>5.4</v>
      </c>
      <c r="AD48" s="160">
        <v>7.5</v>
      </c>
      <c r="AE48" s="15" t="s">
        <v>100</v>
      </c>
      <c r="AH48" s="15" t="s">
        <v>100</v>
      </c>
      <c r="AI48" s="15" t="s">
        <v>105</v>
      </c>
      <c r="AJ48" s="15" t="s">
        <v>105</v>
      </c>
      <c r="AK48" s="15" t="s">
        <v>102</v>
      </c>
    </row>
    <row r="49" spans="3:37" x14ac:dyDescent="0.4">
      <c r="C49" s="69" t="str">
        <f>C17</f>
        <v/>
      </c>
      <c r="D49" s="69" t="str">
        <f>E20</f>
        <v/>
      </c>
      <c r="E49" s="69" t="str">
        <f>G18</f>
        <v>Sampling zone 2</v>
      </c>
      <c r="F49" s="58" t="str">
        <f>IFERROR(AVERAGE(I18:J18,I24:J24,I21:J21,I27:J27),"")</f>
        <v/>
      </c>
      <c r="G49" s="58" t="str" cm="1">
        <f t="array" ref="G49">IFERROR(INDEX(Table967[EQS category ref], MATCH(1, (Table5663[[#This Row],[Biotic indicator]]=Table967[Biotic index ref])*(Table5663[[#This Row],[Average indicator value]]&gt;=Table967[Equal or larger than])*(Table5663[[#This Row],[Average indicator value]]&lt;Table967[smaller than]),0)),"")</f>
        <v/>
      </c>
      <c r="H49" s="113" t="str" cm="1">
        <f t="array" ref="H49">IFERROR(_xlfn.IFS(Table5663[[#This Row],[EQS category]]="Bad",5, Table5663[[#This Row],[EQS category]]="Poor",4, Table5663[[#This Row],[EQS category]]="Moderate",3, Table5663[[#This Row],[EQS category]]="Good",2, Table5663[[#This Row],[EQS category]]="High",1),"")</f>
        <v/>
      </c>
      <c r="AB49" s="15" t="s">
        <v>147</v>
      </c>
      <c r="AC49" s="160">
        <v>0</v>
      </c>
      <c r="AD49" s="160">
        <v>5.4</v>
      </c>
      <c r="AE49" s="15" t="s">
        <v>101</v>
      </c>
      <c r="AF49" s="15" t="s">
        <v>111</v>
      </c>
      <c r="AH49" s="15" t="s">
        <v>100</v>
      </c>
      <c r="AI49" s="15" t="s">
        <v>105</v>
      </c>
      <c r="AJ49" s="15" t="s">
        <v>98</v>
      </c>
      <c r="AK49" s="15" t="s">
        <v>102</v>
      </c>
    </row>
    <row r="50" spans="3:37" x14ac:dyDescent="0.4">
      <c r="C50" s="69" t="str">
        <f>C20</f>
        <v/>
      </c>
      <c r="D50" s="69" t="str">
        <f>E32</f>
        <v/>
      </c>
      <c r="E50" s="69" t="str">
        <f>G30</f>
        <v>Sampling zone 2</v>
      </c>
      <c r="F50" s="58" t="str">
        <f>IFERROR(AVERAGE(I30:J30,I33:J33,I36:J36,I39:J39),"")</f>
        <v/>
      </c>
      <c r="G50" s="58" t="str" cm="1">
        <f t="array" ref="G50">IFERROR(INDEX(Table967[EQS category ref], MATCH(1, (Table5663[[#This Row],[Biotic indicator]]=Table967[Biotic index ref])*(Table5663[[#This Row],[Average indicator value]]&gt;=Table967[Equal or larger than])*(Table5663[[#This Row],[Average indicator value]]&lt;Table967[smaller than]),0)),"")</f>
        <v/>
      </c>
      <c r="H50" s="113" t="str" cm="1">
        <f t="array" ref="H50">IFERROR(_xlfn.IFS(Table5663[[#This Row],[EQS category]]="Bad",5, Table5663[[#This Row],[EQS category]]="Poor",4, Table5663[[#This Row],[EQS category]]="Moderate",3, Table5663[[#This Row],[EQS category]]="Good",2, Table5663[[#This Row],[EQS category]]="High",1),"")</f>
        <v/>
      </c>
      <c r="AB50" s="15" t="s">
        <v>148</v>
      </c>
      <c r="AC50" s="160">
        <v>16.00001</v>
      </c>
      <c r="AD50" s="160">
        <v>10000000</v>
      </c>
      <c r="AE50" s="15" t="s">
        <v>98</v>
      </c>
      <c r="AF50" s="15" t="s">
        <v>141</v>
      </c>
      <c r="AH50" s="15" t="s">
        <v>100</v>
      </c>
      <c r="AI50" s="15" t="s">
        <v>98</v>
      </c>
      <c r="AJ50" s="15" t="s">
        <v>101</v>
      </c>
      <c r="AK50" s="15" t="s">
        <v>102</v>
      </c>
    </row>
    <row r="51" spans="3:37" x14ac:dyDescent="0.4">
      <c r="C51" s="69" t="str">
        <f>C23</f>
        <v/>
      </c>
      <c r="D51" s="69" t="str">
        <f>E11</f>
        <v/>
      </c>
      <c r="E51" s="69" t="str">
        <f>G7</f>
        <v>Reference zone</v>
      </c>
      <c r="F51" s="58" t="str">
        <f>IFERROR(AVERAGE(I13:J13,I7:J7,I10:J10,I16:J16),"")</f>
        <v/>
      </c>
      <c r="G51" s="58" t="str" cm="1">
        <f t="array" ref="G51">IFERROR(INDEX(Table967[EQS category ref], MATCH(1, (Table5663[[#This Row],[Biotic indicator]]=Table967[Biotic index ref])*(Table5663[[#This Row],[Average indicator value]]&gt;=Table967[Equal or larger than])*(Table5663[[#This Row],[Average indicator value]]&lt;Table967[smaller than]),0)),"")</f>
        <v/>
      </c>
      <c r="H51" s="113" t="str" cm="1">
        <f t="array" ref="H51">IFERROR(_xlfn.IFS(Table5663[[#This Row],[EQS category]]="Bad",5, Table5663[[#This Row],[EQS category]]="Poor",4, Table5663[[#This Row],[EQS category]]="Moderate",3, Table5663[[#This Row],[EQS category]]="Good",2, Table5663[[#This Row],[EQS category]]="High",1),"")</f>
        <v/>
      </c>
      <c r="AB51" s="15" t="s">
        <v>148</v>
      </c>
      <c r="AC51" s="160">
        <v>12</v>
      </c>
      <c r="AD51" s="160">
        <v>16.00001</v>
      </c>
      <c r="AE51" s="15" t="s">
        <v>105</v>
      </c>
      <c r="AH51" s="15" t="s">
        <v>100</v>
      </c>
      <c r="AI51" s="15" t="s">
        <v>98</v>
      </c>
      <c r="AJ51" s="15" t="s">
        <v>100</v>
      </c>
      <c r="AK51" s="15" t="s">
        <v>102</v>
      </c>
    </row>
    <row r="52" spans="3:37" x14ac:dyDescent="0.4">
      <c r="C52" s="69" t="str">
        <f>C26</f>
        <v/>
      </c>
      <c r="D52" s="69" t="str">
        <f>E23</f>
        <v/>
      </c>
      <c r="E52" s="69" t="str">
        <f>G19</f>
        <v>Reference zone</v>
      </c>
      <c r="F52" s="58" t="str">
        <f>IFERROR(AVERAGE(I19:J19,I25:J25,I22:J22,I28:J28),"")</f>
        <v/>
      </c>
      <c r="G52" s="58" t="str" cm="1">
        <f t="array" ref="G52">IFERROR(INDEX(Table967[EQS category ref], MATCH(1, (Table5663[[#This Row],[Biotic indicator]]=Table967[Biotic index ref])*(Table5663[[#This Row],[Average indicator value]]&gt;=Table967[Equal or larger than])*(Table5663[[#This Row],[Average indicator value]]&lt;Table967[smaller than]),0)),"")</f>
        <v/>
      </c>
      <c r="H52" s="113" t="str" cm="1">
        <f t="array" ref="H52">IFERROR(_xlfn.IFS(Table5663[[#This Row],[EQS category]]="Bad",5, Table5663[[#This Row],[EQS category]]="Poor",4, Table5663[[#This Row],[EQS category]]="Moderate",3, Table5663[[#This Row],[EQS category]]="Good",2, Table5663[[#This Row],[EQS category]]="High",1),"")</f>
        <v/>
      </c>
      <c r="AB52" s="15" t="s">
        <v>148</v>
      </c>
      <c r="AC52" s="160">
        <v>8</v>
      </c>
      <c r="AD52" s="160">
        <v>12</v>
      </c>
      <c r="AE52" s="15" t="s">
        <v>108</v>
      </c>
      <c r="AH52" s="15" t="s">
        <v>100</v>
      </c>
      <c r="AI52" s="15" t="s">
        <v>98</v>
      </c>
      <c r="AJ52" s="15" t="s">
        <v>108</v>
      </c>
      <c r="AK52" s="15" t="s">
        <v>102</v>
      </c>
    </row>
    <row r="53" spans="3:37" x14ac:dyDescent="0.4">
      <c r="C53" s="69" t="str">
        <f>C29</f>
        <v/>
      </c>
      <c r="D53" s="69" t="str">
        <f>E35</f>
        <v/>
      </c>
      <c r="E53" s="69" t="str">
        <f>G31</f>
        <v>Reference zone</v>
      </c>
      <c r="F53" s="58" t="str">
        <f>IFERROR(AVERAGE(I34:J34,I37:J37,I31:J31,I40:J40),"")</f>
        <v/>
      </c>
      <c r="G53" s="58" t="str" cm="1">
        <f t="array" ref="G53">IFERROR(INDEX(Table967[EQS category ref], MATCH(1, (Table5663[[#This Row],[Biotic indicator]]=Table967[Biotic index ref])*(Table5663[[#This Row],[Average indicator value]]&gt;=Table967[Equal or larger than])*(Table5663[[#This Row],[Average indicator value]]&lt;Table967[smaller than]),0)),"")</f>
        <v/>
      </c>
      <c r="H53" s="113" t="str" cm="1">
        <f t="array" ref="H53">IFERROR(_xlfn.IFS(Table5663[[#This Row],[EQS category]]="Bad",5, Table5663[[#This Row],[EQS category]]="Poor",4, Table5663[[#This Row],[EQS category]]="Moderate",3, Table5663[[#This Row],[EQS category]]="Good",2, Table5663[[#This Row],[EQS category]]="High",1),"")</f>
        <v/>
      </c>
      <c r="AB53" s="15" t="s">
        <v>148</v>
      </c>
      <c r="AC53" s="160">
        <v>4</v>
      </c>
      <c r="AD53" s="160">
        <v>8</v>
      </c>
      <c r="AE53" s="15" t="s">
        <v>100</v>
      </c>
      <c r="AH53" s="15" t="s">
        <v>100</v>
      </c>
      <c r="AI53" s="15" t="s">
        <v>98</v>
      </c>
      <c r="AJ53" s="15" t="s">
        <v>105</v>
      </c>
      <c r="AK53" s="15" t="s">
        <v>102</v>
      </c>
    </row>
    <row r="54" spans="3:37" x14ac:dyDescent="0.4">
      <c r="AB54" s="15" t="s">
        <v>148</v>
      </c>
      <c r="AC54" s="160">
        <v>0</v>
      </c>
      <c r="AD54" s="160">
        <v>4</v>
      </c>
      <c r="AE54" s="15" t="s">
        <v>101</v>
      </c>
      <c r="AF54" s="15" t="s">
        <v>111</v>
      </c>
      <c r="AH54" s="15" t="s">
        <v>100</v>
      </c>
      <c r="AI54" s="15" t="s">
        <v>98</v>
      </c>
      <c r="AJ54" s="15" t="s">
        <v>98</v>
      </c>
      <c r="AK54" s="15" t="s">
        <v>102</v>
      </c>
    </row>
    <row r="55" spans="3:37" x14ac:dyDescent="0.4">
      <c r="D55" s="18" t="s">
        <v>157</v>
      </c>
      <c r="AB55" s="15" t="s">
        <v>149</v>
      </c>
      <c r="AC55" s="160">
        <v>20.80001</v>
      </c>
      <c r="AD55" s="160">
        <v>10000000</v>
      </c>
      <c r="AE55" s="15" t="s">
        <v>98</v>
      </c>
      <c r="AF55" s="15" t="s">
        <v>141</v>
      </c>
      <c r="AH55" s="15" t="s">
        <v>108</v>
      </c>
      <c r="AI55" s="15" t="s">
        <v>101</v>
      </c>
      <c r="AJ55" s="15" t="s">
        <v>101</v>
      </c>
      <c r="AK55" s="15" t="s">
        <v>102</v>
      </c>
    </row>
    <row r="56" spans="3:37" hidden="1" x14ac:dyDescent="0.4">
      <c r="C56" s="15">
        <v>8.17</v>
      </c>
      <c r="D56" s="15">
        <v>8.18</v>
      </c>
      <c r="E56" s="15">
        <v>8.19</v>
      </c>
      <c r="F56" s="15">
        <v>8.2100000000000009</v>
      </c>
      <c r="AB56" s="15" t="s">
        <v>149</v>
      </c>
      <c r="AC56" s="160">
        <v>9.1999999999999993</v>
      </c>
      <c r="AD56" s="160">
        <v>20.800001000000002</v>
      </c>
      <c r="AE56" s="15" t="s">
        <v>105</v>
      </c>
      <c r="AH56" s="15" t="s">
        <v>108</v>
      </c>
      <c r="AI56" s="15" t="s">
        <v>101</v>
      </c>
      <c r="AJ56" s="15" t="s">
        <v>100</v>
      </c>
      <c r="AK56" s="15" t="s">
        <v>102</v>
      </c>
    </row>
    <row r="57" spans="3:37" ht="17.399999999999999" thickBot="1" x14ac:dyDescent="0.45">
      <c r="C57" s="66" t="s">
        <v>128</v>
      </c>
      <c r="D57" s="66" t="s">
        <v>80</v>
      </c>
      <c r="E57" s="66" t="s">
        <v>129</v>
      </c>
      <c r="F57" s="81" t="s">
        <v>130</v>
      </c>
      <c r="AB57" s="15" t="s">
        <v>149</v>
      </c>
      <c r="AC57" s="160">
        <v>5.7</v>
      </c>
      <c r="AD57" s="160">
        <v>9.1999999999999993</v>
      </c>
      <c r="AE57" s="15" t="s">
        <v>108</v>
      </c>
      <c r="AH57" s="15" t="s">
        <v>108</v>
      </c>
      <c r="AI57" s="15" t="s">
        <v>101</v>
      </c>
      <c r="AJ57" s="15" t="s">
        <v>108</v>
      </c>
      <c r="AK57" s="15" t="s">
        <v>102</v>
      </c>
    </row>
    <row r="58" spans="3:37" ht="17.399999999999999" thickTop="1" x14ac:dyDescent="0.4">
      <c r="C58" s="96" t="str">
        <f>C45</f>
        <v/>
      </c>
      <c r="D58" s="58" t="str">
        <f>E45</f>
        <v>Sampling zone 1</v>
      </c>
      <c r="E58" s="78" t="str">
        <f>IFERROR((H45+H46+H47)/3,"")</f>
        <v/>
      </c>
      <c r="F58" s="114" t="str" cm="1">
        <f t="array" ref="F58">IFERROR(INDEX(Table20151828[EQS category ref], MATCH(1,(Table5764[[#This Row],[Zone EQS score]]&gt;Table20151828[Larger than])*(Table5764[[#This Row],[Zone EQS score]]&lt;=Table20151828[Equal or smaller than]),0)),"")</f>
        <v/>
      </c>
      <c r="AB58" s="15" t="s">
        <v>149</v>
      </c>
      <c r="AC58" s="160">
        <v>1.9</v>
      </c>
      <c r="AD58" s="160">
        <v>5.7</v>
      </c>
      <c r="AE58" s="15" t="s">
        <v>100</v>
      </c>
      <c r="AH58" s="15" t="s">
        <v>108</v>
      </c>
      <c r="AI58" s="15" t="s">
        <v>101</v>
      </c>
      <c r="AJ58" s="15" t="s">
        <v>105</v>
      </c>
      <c r="AK58" s="15" t="s">
        <v>102</v>
      </c>
    </row>
    <row r="59" spans="3:37" x14ac:dyDescent="0.4">
      <c r="C59" s="96" t="str">
        <f>C46</f>
        <v/>
      </c>
      <c r="D59" s="96" t="str">
        <f>E48</f>
        <v>Sampling zone 2</v>
      </c>
      <c r="E59" s="78" t="str">
        <f>IFERROR((H48+H49+H50)/3,"")</f>
        <v/>
      </c>
      <c r="F59" s="114" t="str" cm="1">
        <f t="array" ref="F59">IFERROR(INDEX(Table20151828[EQS category ref], MATCH(1,(Table5764[[#This Row],[Zone EQS score]]&gt;Table20151828[Larger than])*(Table5764[[#This Row],[Zone EQS score]]&lt;=Table20151828[Equal or smaller than]),0)),"")</f>
        <v/>
      </c>
      <c r="AB59" s="15" t="s">
        <v>149</v>
      </c>
      <c r="AC59" s="160">
        <v>0</v>
      </c>
      <c r="AD59" s="160">
        <v>1.9</v>
      </c>
      <c r="AE59" s="15" t="s">
        <v>101</v>
      </c>
      <c r="AF59" s="15" t="s">
        <v>111</v>
      </c>
      <c r="AH59" s="15" t="s">
        <v>108</v>
      </c>
      <c r="AI59" s="15" t="s">
        <v>101</v>
      </c>
      <c r="AJ59" s="15" t="s">
        <v>98</v>
      </c>
      <c r="AK59" s="15" t="s">
        <v>102</v>
      </c>
    </row>
    <row r="60" spans="3:37" x14ac:dyDescent="0.4">
      <c r="C60" s="96" t="str">
        <f>C47</f>
        <v/>
      </c>
      <c r="D60" s="96" t="str">
        <f>E51</f>
        <v>Reference zone</v>
      </c>
      <c r="E60" s="78" t="str">
        <f>IFERROR((H51+H52+H53)/3,"")</f>
        <v/>
      </c>
      <c r="F60" s="114" t="str" cm="1">
        <f t="array" ref="F60">IFERROR(INDEX(Table20151828[EQS category ref], MATCH(1,(Table5764[[#This Row],[Zone EQS score]]&gt;Table20151828[Larger than])*(Table5764[[#This Row],[Zone EQS score]]&lt;=Table20151828[Equal or smaller than]),0)),"")</f>
        <v/>
      </c>
      <c r="AB60" s="15" t="s">
        <v>150</v>
      </c>
      <c r="AC60" s="160">
        <v>0.67000009999999999</v>
      </c>
      <c r="AD60" s="160">
        <v>10000000</v>
      </c>
      <c r="AE60" s="15" t="s">
        <v>98</v>
      </c>
      <c r="AF60" s="15" t="s">
        <v>141</v>
      </c>
      <c r="AH60" s="15" t="s">
        <v>108</v>
      </c>
      <c r="AI60" s="15" t="s">
        <v>100</v>
      </c>
      <c r="AJ60" s="15" t="s">
        <v>101</v>
      </c>
      <c r="AK60" s="15" t="s">
        <v>102</v>
      </c>
    </row>
    <row r="61" spans="3:37" x14ac:dyDescent="0.4">
      <c r="AB61" s="15" t="s">
        <v>150</v>
      </c>
      <c r="AC61" s="160">
        <v>0.5</v>
      </c>
      <c r="AD61" s="160">
        <v>0.67000009999999999</v>
      </c>
      <c r="AE61" s="15" t="s">
        <v>105</v>
      </c>
      <c r="AH61" s="15" t="s">
        <v>108</v>
      </c>
      <c r="AI61" s="15" t="s">
        <v>100</v>
      </c>
      <c r="AJ61" s="15" t="s">
        <v>100</v>
      </c>
      <c r="AK61" s="15" t="s">
        <v>102</v>
      </c>
    </row>
    <row r="62" spans="3:37" x14ac:dyDescent="0.4">
      <c r="D62" s="18" t="s">
        <v>1922</v>
      </c>
      <c r="AB62" s="15" t="s">
        <v>150</v>
      </c>
      <c r="AC62" s="160">
        <v>0.42</v>
      </c>
      <c r="AD62" s="160">
        <v>0.5</v>
      </c>
      <c r="AE62" s="15" t="s">
        <v>108</v>
      </c>
      <c r="AH62" s="15" t="s">
        <v>108</v>
      </c>
      <c r="AI62" s="15" t="s">
        <v>100</v>
      </c>
      <c r="AJ62" s="15" t="s">
        <v>108</v>
      </c>
      <c r="AK62" s="15" t="s">
        <v>102</v>
      </c>
    </row>
    <row r="63" spans="3:37" hidden="1" x14ac:dyDescent="0.4">
      <c r="C63" s="15">
        <v>8.2200000000000006</v>
      </c>
      <c r="D63" s="15">
        <v>8.23</v>
      </c>
      <c r="AB63" s="15" t="s">
        <v>150</v>
      </c>
      <c r="AC63" s="160">
        <v>0.33</v>
      </c>
      <c r="AD63" s="160">
        <v>0.42</v>
      </c>
      <c r="AE63" s="15" t="s">
        <v>100</v>
      </c>
      <c r="AH63" s="15" t="s">
        <v>108</v>
      </c>
      <c r="AI63" s="15" t="s">
        <v>100</v>
      </c>
      <c r="AJ63" s="15" t="s">
        <v>105</v>
      </c>
      <c r="AK63" s="15" t="s">
        <v>102</v>
      </c>
    </row>
    <row r="64" spans="3:37" x14ac:dyDescent="0.4">
      <c r="C64" s="66" t="s">
        <v>44</v>
      </c>
      <c r="D64" s="65" t="s">
        <v>158</v>
      </c>
      <c r="AB64" s="15" t="s">
        <v>150</v>
      </c>
      <c r="AC64" s="160">
        <v>0</v>
      </c>
      <c r="AD64" s="160">
        <v>0.33</v>
      </c>
      <c r="AE64" s="15" t="s">
        <v>101</v>
      </c>
      <c r="AF64" s="15" t="s">
        <v>111</v>
      </c>
      <c r="AH64" s="15" t="s">
        <v>108</v>
      </c>
      <c r="AI64" s="15" t="s">
        <v>100</v>
      </c>
      <c r="AJ64" s="15" t="s">
        <v>98</v>
      </c>
      <c r="AK64" s="15" t="s">
        <v>102</v>
      </c>
    </row>
    <row r="65" spans="3:37" x14ac:dyDescent="0.4">
      <c r="C65" s="96" t="str">
        <f>C58</f>
        <v/>
      </c>
      <c r="D65" s="58" t="str" cm="1">
        <f t="array" ref="D65">IFERROR(INDEX(Table40682627[Benthic status], MATCH(1, (F60=Table40682627[[Reference zone ]])*(F58=Table40682627[Farm monitoring zone 1])*(F59=Table40682627[Farm monitoring zone 2]),0)),"")</f>
        <v/>
      </c>
      <c r="AB65" s="15" t="s">
        <v>151</v>
      </c>
      <c r="AC65" s="160">
        <v>0.86000010000000005</v>
      </c>
      <c r="AD65" s="160">
        <v>10000000</v>
      </c>
      <c r="AE65" s="15" t="s">
        <v>98</v>
      </c>
      <c r="AF65" s="15" t="s">
        <v>141</v>
      </c>
      <c r="AH65" s="15" t="s">
        <v>108</v>
      </c>
      <c r="AI65" s="15" t="s">
        <v>108</v>
      </c>
      <c r="AJ65" s="15" t="s">
        <v>101</v>
      </c>
      <c r="AK65" s="15" t="s">
        <v>102</v>
      </c>
    </row>
    <row r="66" spans="3:37" x14ac:dyDescent="0.4">
      <c r="AB66" s="15" t="s">
        <v>151</v>
      </c>
      <c r="AC66" s="160">
        <v>0.68</v>
      </c>
      <c r="AD66" s="160">
        <v>0.86000010000000005</v>
      </c>
      <c r="AE66" s="15" t="s">
        <v>105</v>
      </c>
      <c r="AH66" s="15" t="s">
        <v>108</v>
      </c>
      <c r="AI66" s="15" t="s">
        <v>108</v>
      </c>
      <c r="AJ66" s="15" t="s">
        <v>100</v>
      </c>
      <c r="AK66" s="15" t="s">
        <v>102</v>
      </c>
    </row>
    <row r="67" spans="3:37" x14ac:dyDescent="0.4">
      <c r="AB67" s="15" t="s">
        <v>151</v>
      </c>
      <c r="AC67" s="160">
        <v>0.43</v>
      </c>
      <c r="AD67" s="160">
        <v>0.68</v>
      </c>
      <c r="AE67" s="15" t="s">
        <v>108</v>
      </c>
      <c r="AH67" s="15" t="s">
        <v>108</v>
      </c>
      <c r="AI67" s="15" t="s">
        <v>108</v>
      </c>
      <c r="AJ67" s="15" t="s">
        <v>108</v>
      </c>
      <c r="AK67" s="15" t="s">
        <v>133</v>
      </c>
    </row>
    <row r="68" spans="3:37" x14ac:dyDescent="0.4">
      <c r="AB68" s="15" t="s">
        <v>151</v>
      </c>
      <c r="AC68" s="160">
        <v>0.2</v>
      </c>
      <c r="AD68" s="160">
        <v>0.43</v>
      </c>
      <c r="AE68" s="15" t="s">
        <v>100</v>
      </c>
      <c r="AH68" s="15" t="s">
        <v>108</v>
      </c>
      <c r="AI68" s="15" t="s">
        <v>108</v>
      </c>
      <c r="AJ68" s="15" t="s">
        <v>105</v>
      </c>
      <c r="AK68" s="15" t="s">
        <v>133</v>
      </c>
    </row>
    <row r="69" spans="3:37" x14ac:dyDescent="0.4">
      <c r="AB69" s="15" t="s">
        <v>151</v>
      </c>
      <c r="AC69" s="160">
        <v>0</v>
      </c>
      <c r="AD69" s="160">
        <v>0.2</v>
      </c>
      <c r="AE69" s="15" t="s">
        <v>101</v>
      </c>
      <c r="AF69" s="15" t="s">
        <v>111</v>
      </c>
      <c r="AH69" s="15" t="s">
        <v>108</v>
      </c>
      <c r="AI69" s="15" t="s">
        <v>108</v>
      </c>
      <c r="AJ69" s="15" t="s">
        <v>98</v>
      </c>
      <c r="AK69" s="15" t="s">
        <v>133</v>
      </c>
    </row>
    <row r="70" spans="3:37" x14ac:dyDescent="0.4">
      <c r="AB70" s="15" t="s">
        <v>153</v>
      </c>
      <c r="AC70" s="160">
        <v>27.400001</v>
      </c>
      <c r="AD70" s="160">
        <v>10000000</v>
      </c>
      <c r="AE70" s="15" t="s">
        <v>98</v>
      </c>
      <c r="AF70" s="15" t="s">
        <v>141</v>
      </c>
      <c r="AH70" s="15" t="s">
        <v>108</v>
      </c>
      <c r="AI70" s="15" t="s">
        <v>105</v>
      </c>
      <c r="AJ70" s="15" t="s">
        <v>101</v>
      </c>
      <c r="AK70" s="15" t="s">
        <v>102</v>
      </c>
    </row>
    <row r="71" spans="3:37" x14ac:dyDescent="0.4">
      <c r="AB71" s="15" t="s">
        <v>153</v>
      </c>
      <c r="AC71" s="160">
        <v>23.1</v>
      </c>
      <c r="AD71" s="160">
        <v>27.400001</v>
      </c>
      <c r="AE71" s="15" t="s">
        <v>105</v>
      </c>
      <c r="AH71" s="15" t="s">
        <v>108</v>
      </c>
      <c r="AI71" s="15" t="s">
        <v>105</v>
      </c>
      <c r="AJ71" s="15" t="s">
        <v>100</v>
      </c>
      <c r="AK71" s="15" t="s">
        <v>102</v>
      </c>
    </row>
    <row r="72" spans="3:37" x14ac:dyDescent="0.4">
      <c r="AB72" s="15" t="s">
        <v>153</v>
      </c>
      <c r="AC72" s="160">
        <v>18.8</v>
      </c>
      <c r="AD72" s="160">
        <v>23.1</v>
      </c>
      <c r="AE72" s="15" t="s">
        <v>108</v>
      </c>
      <c r="AH72" s="15" t="s">
        <v>108</v>
      </c>
      <c r="AI72" s="15" t="s">
        <v>105</v>
      </c>
      <c r="AJ72" s="15" t="s">
        <v>108</v>
      </c>
      <c r="AK72" s="15" t="s">
        <v>133</v>
      </c>
    </row>
    <row r="73" spans="3:37" x14ac:dyDescent="0.4">
      <c r="AB73" s="15" t="s">
        <v>153</v>
      </c>
      <c r="AC73" s="160">
        <v>10.4</v>
      </c>
      <c r="AD73" s="160">
        <v>18.8</v>
      </c>
      <c r="AE73" s="15" t="s">
        <v>100</v>
      </c>
      <c r="AH73" s="15" t="s">
        <v>108</v>
      </c>
      <c r="AI73" s="15" t="s">
        <v>105</v>
      </c>
      <c r="AJ73" s="15" t="s">
        <v>105</v>
      </c>
      <c r="AK73" s="15" t="s">
        <v>133</v>
      </c>
    </row>
    <row r="74" spans="3:37" x14ac:dyDescent="0.4">
      <c r="AB74" s="15" t="s">
        <v>153</v>
      </c>
      <c r="AC74" s="160">
        <v>0</v>
      </c>
      <c r="AD74" s="160">
        <v>10.4</v>
      </c>
      <c r="AE74" s="15" t="s">
        <v>101</v>
      </c>
      <c r="AF74" s="15" t="s">
        <v>111</v>
      </c>
      <c r="AH74" s="15" t="s">
        <v>108</v>
      </c>
      <c r="AI74" s="15" t="s">
        <v>105</v>
      </c>
      <c r="AJ74" s="15" t="s">
        <v>98</v>
      </c>
      <c r="AK74" s="15" t="s">
        <v>133</v>
      </c>
    </row>
    <row r="75" spans="3:37" x14ac:dyDescent="0.4">
      <c r="AB75" s="15" t="s">
        <v>154</v>
      </c>
      <c r="AC75" s="160">
        <v>9.6000010000000007</v>
      </c>
      <c r="AD75" s="160">
        <v>10000000</v>
      </c>
      <c r="AE75" s="15" t="s">
        <v>98</v>
      </c>
      <c r="AF75" s="15" t="s">
        <v>141</v>
      </c>
      <c r="AH75" s="15" t="s">
        <v>108</v>
      </c>
      <c r="AI75" s="15" t="s">
        <v>98</v>
      </c>
      <c r="AJ75" s="15" t="s">
        <v>101</v>
      </c>
      <c r="AK75" s="15" t="s">
        <v>102</v>
      </c>
    </row>
    <row r="76" spans="3:37" x14ac:dyDescent="0.4">
      <c r="AB76" s="15" t="s">
        <v>154</v>
      </c>
      <c r="AC76" s="160">
        <v>7.5</v>
      </c>
      <c r="AD76" s="160">
        <v>9.6000010000000007</v>
      </c>
      <c r="AE76" s="15" t="s">
        <v>105</v>
      </c>
      <c r="AH76" s="15" t="s">
        <v>108</v>
      </c>
      <c r="AI76" s="15" t="s">
        <v>98</v>
      </c>
      <c r="AJ76" s="15" t="s">
        <v>100</v>
      </c>
      <c r="AK76" s="15" t="s">
        <v>102</v>
      </c>
    </row>
    <row r="77" spans="3:37" x14ac:dyDescent="0.4">
      <c r="AB77" s="15" t="s">
        <v>154</v>
      </c>
      <c r="AC77" s="160">
        <v>6.2</v>
      </c>
      <c r="AD77" s="160">
        <v>7.5</v>
      </c>
      <c r="AE77" s="15" t="s">
        <v>108</v>
      </c>
      <c r="AH77" s="15" t="s">
        <v>108</v>
      </c>
      <c r="AI77" s="15" t="s">
        <v>98</v>
      </c>
      <c r="AJ77" s="15" t="s">
        <v>108</v>
      </c>
      <c r="AK77" s="15" t="s">
        <v>133</v>
      </c>
    </row>
    <row r="78" spans="3:37" x14ac:dyDescent="0.4">
      <c r="AB78" s="15" t="s">
        <v>154</v>
      </c>
      <c r="AC78" s="160">
        <v>4.5</v>
      </c>
      <c r="AD78" s="160">
        <v>6.2</v>
      </c>
      <c r="AE78" s="15" t="s">
        <v>100</v>
      </c>
      <c r="AH78" s="15" t="s">
        <v>108</v>
      </c>
      <c r="AI78" s="15" t="s">
        <v>98</v>
      </c>
      <c r="AJ78" s="15" t="s">
        <v>105</v>
      </c>
      <c r="AK78" s="15" t="s">
        <v>133</v>
      </c>
    </row>
    <row r="79" spans="3:37" x14ac:dyDescent="0.4">
      <c r="AB79" s="15" t="s">
        <v>154</v>
      </c>
      <c r="AC79" s="160">
        <v>0</v>
      </c>
      <c r="AD79" s="160">
        <v>4.5</v>
      </c>
      <c r="AE79" s="15" t="s">
        <v>101</v>
      </c>
      <c r="AF79" s="15" t="s">
        <v>111</v>
      </c>
      <c r="AH79" s="15" t="s">
        <v>108</v>
      </c>
      <c r="AI79" s="15" t="s">
        <v>98</v>
      </c>
      <c r="AJ79" s="15" t="s">
        <v>98</v>
      </c>
      <c r="AK79" s="15" t="s">
        <v>133</v>
      </c>
    </row>
    <row r="80" spans="3:37" x14ac:dyDescent="0.4">
      <c r="AB80" s="15" t="s">
        <v>155</v>
      </c>
      <c r="AC80" s="160">
        <v>0</v>
      </c>
      <c r="AD80" s="160">
        <v>2</v>
      </c>
      <c r="AE80" s="15" t="s">
        <v>98</v>
      </c>
      <c r="AH80" s="15" t="s">
        <v>105</v>
      </c>
      <c r="AI80" s="15" t="s">
        <v>101</v>
      </c>
      <c r="AJ80" s="15" t="s">
        <v>101</v>
      </c>
      <c r="AK80" s="15" t="s">
        <v>102</v>
      </c>
    </row>
    <row r="81" spans="28:37" x14ac:dyDescent="0.4">
      <c r="AB81" s="15" t="s">
        <v>155</v>
      </c>
      <c r="AC81" s="160">
        <v>2</v>
      </c>
      <c r="AD81" s="160">
        <v>3</v>
      </c>
      <c r="AE81" s="15" t="s">
        <v>105</v>
      </c>
      <c r="AH81" s="15" t="s">
        <v>105</v>
      </c>
      <c r="AI81" s="15" t="s">
        <v>101</v>
      </c>
      <c r="AJ81" s="15" t="s">
        <v>100</v>
      </c>
      <c r="AK81" s="15" t="s">
        <v>102</v>
      </c>
    </row>
    <row r="82" spans="28:37" x14ac:dyDescent="0.4">
      <c r="AB82" s="15" t="s">
        <v>155</v>
      </c>
      <c r="AC82" s="160">
        <v>3</v>
      </c>
      <c r="AD82" s="160">
        <v>4</v>
      </c>
      <c r="AE82" s="15" t="s">
        <v>108</v>
      </c>
      <c r="AH82" s="15" t="s">
        <v>105</v>
      </c>
      <c r="AI82" s="15" t="s">
        <v>101</v>
      </c>
      <c r="AJ82" s="15" t="s">
        <v>108</v>
      </c>
      <c r="AK82" s="15" t="s">
        <v>102</v>
      </c>
    </row>
    <row r="83" spans="28:37" x14ac:dyDescent="0.4">
      <c r="AB83" s="15" t="s">
        <v>155</v>
      </c>
      <c r="AC83" s="160">
        <v>4</v>
      </c>
      <c r="AD83" s="160">
        <v>6</v>
      </c>
      <c r="AE83" s="15" t="s">
        <v>100</v>
      </c>
      <c r="AH83" s="15" t="s">
        <v>105</v>
      </c>
      <c r="AI83" s="15" t="s">
        <v>101</v>
      </c>
      <c r="AJ83" s="15" t="s">
        <v>105</v>
      </c>
      <c r="AK83" s="15" t="s">
        <v>102</v>
      </c>
    </row>
    <row r="84" spans="28:37" x14ac:dyDescent="0.4">
      <c r="AB84" s="15" t="s">
        <v>155</v>
      </c>
      <c r="AC84" s="161">
        <v>6</v>
      </c>
      <c r="AD84" s="161">
        <v>1000</v>
      </c>
      <c r="AE84" s="15" t="s">
        <v>101</v>
      </c>
      <c r="AF84" s="15" t="s">
        <v>141</v>
      </c>
      <c r="AH84" s="15" t="s">
        <v>105</v>
      </c>
      <c r="AI84" s="15" t="s">
        <v>101</v>
      </c>
      <c r="AJ84" s="15" t="s">
        <v>98</v>
      </c>
      <c r="AK84" s="15" t="s">
        <v>102</v>
      </c>
    </row>
    <row r="85" spans="28:37" x14ac:dyDescent="0.4">
      <c r="AH85" s="15" t="s">
        <v>105</v>
      </c>
      <c r="AI85" s="15" t="s">
        <v>100</v>
      </c>
      <c r="AJ85" s="15" t="s">
        <v>101</v>
      </c>
      <c r="AK85" s="15" t="s">
        <v>102</v>
      </c>
    </row>
    <row r="86" spans="28:37" x14ac:dyDescent="0.4">
      <c r="AB86" s="18" t="s">
        <v>118</v>
      </c>
      <c r="AH86" s="15" t="s">
        <v>105</v>
      </c>
      <c r="AI86" s="15" t="s">
        <v>100</v>
      </c>
      <c r="AJ86" s="15" t="s">
        <v>100</v>
      </c>
      <c r="AK86" s="15" t="s">
        <v>102</v>
      </c>
    </row>
    <row r="87" spans="28:37" x14ac:dyDescent="0.4">
      <c r="AH87" s="15" t="s">
        <v>105</v>
      </c>
      <c r="AI87" s="15" t="s">
        <v>100</v>
      </c>
      <c r="AJ87" s="15" t="s">
        <v>108</v>
      </c>
      <c r="AK87" s="15" t="s">
        <v>102</v>
      </c>
    </row>
    <row r="88" spans="28:37" x14ac:dyDescent="0.4">
      <c r="AB88" s="15" t="s">
        <v>87</v>
      </c>
      <c r="AC88" s="84" t="s">
        <v>119</v>
      </c>
      <c r="AD88" s="15" t="s">
        <v>120</v>
      </c>
      <c r="AE88" s="15" t="s">
        <v>121</v>
      </c>
      <c r="AF88" s="15" t="s">
        <v>56</v>
      </c>
      <c r="AH88" s="15" t="s">
        <v>105</v>
      </c>
      <c r="AI88" s="15" t="s">
        <v>100</v>
      </c>
      <c r="AJ88" s="15" t="s">
        <v>105</v>
      </c>
      <c r="AK88" s="15" t="s">
        <v>102</v>
      </c>
    </row>
    <row r="89" spans="28:37" x14ac:dyDescent="0.4">
      <c r="AB89" s="15" t="s">
        <v>101</v>
      </c>
      <c r="AC89" s="15">
        <v>4.0000099999999996</v>
      </c>
      <c r="AD89" s="15">
        <v>6</v>
      </c>
      <c r="AE89" s="42">
        <v>5</v>
      </c>
      <c r="AF89" s="15" t="s">
        <v>99</v>
      </c>
      <c r="AH89" s="15" t="s">
        <v>105</v>
      </c>
      <c r="AI89" s="15" t="s">
        <v>100</v>
      </c>
      <c r="AJ89" s="15" t="s">
        <v>98</v>
      </c>
      <c r="AK89" s="15" t="s">
        <v>102</v>
      </c>
    </row>
    <row r="90" spans="28:37" x14ac:dyDescent="0.4">
      <c r="AB90" s="15" t="s">
        <v>100</v>
      </c>
      <c r="AC90" s="15">
        <v>3.1</v>
      </c>
      <c r="AD90" s="15">
        <v>4.0000099999999996</v>
      </c>
      <c r="AE90" s="42">
        <v>4</v>
      </c>
      <c r="AH90" s="15" t="s">
        <v>105</v>
      </c>
      <c r="AI90" s="15" t="s">
        <v>108</v>
      </c>
      <c r="AJ90" s="15" t="s">
        <v>101</v>
      </c>
      <c r="AK90" s="15" t="s">
        <v>102</v>
      </c>
    </row>
    <row r="91" spans="28:37" x14ac:dyDescent="0.4">
      <c r="AB91" s="15" t="s">
        <v>108</v>
      </c>
      <c r="AC91" s="15">
        <v>2.1</v>
      </c>
      <c r="AD91" s="15">
        <v>3.09999</v>
      </c>
      <c r="AE91" s="42">
        <v>3</v>
      </c>
      <c r="AH91" s="15" t="s">
        <v>105</v>
      </c>
      <c r="AI91" s="15" t="s">
        <v>108</v>
      </c>
      <c r="AJ91" s="15" t="s">
        <v>100</v>
      </c>
      <c r="AK91" s="15" t="s">
        <v>102</v>
      </c>
    </row>
    <row r="92" spans="28:37" x14ac:dyDescent="0.4">
      <c r="AB92" s="15" t="s">
        <v>105</v>
      </c>
      <c r="AC92" s="15">
        <v>1.1000000000000001</v>
      </c>
      <c r="AD92" s="15">
        <v>2.09999</v>
      </c>
      <c r="AE92" s="42">
        <v>2</v>
      </c>
      <c r="AH92" s="15" t="s">
        <v>105</v>
      </c>
      <c r="AI92" s="15" t="s">
        <v>108</v>
      </c>
      <c r="AJ92" s="15" t="s">
        <v>108</v>
      </c>
      <c r="AK92" s="15" t="s">
        <v>133</v>
      </c>
    </row>
    <row r="93" spans="28:37" x14ac:dyDescent="0.4">
      <c r="AB93" s="15" t="s">
        <v>98</v>
      </c>
      <c r="AC93" s="15">
        <v>0</v>
      </c>
      <c r="AD93" s="15">
        <v>1.09999</v>
      </c>
      <c r="AE93" s="42">
        <v>1</v>
      </c>
      <c r="AF93" s="15" t="s">
        <v>123</v>
      </c>
      <c r="AH93" s="15" t="s">
        <v>105</v>
      </c>
      <c r="AI93" s="15" t="s">
        <v>108</v>
      </c>
      <c r="AJ93" s="15" t="s">
        <v>105</v>
      </c>
      <c r="AK93" s="15" t="s">
        <v>133</v>
      </c>
    </row>
    <row r="94" spans="28:37" x14ac:dyDescent="0.4">
      <c r="AH94" s="15" t="s">
        <v>105</v>
      </c>
      <c r="AI94" s="15" t="s">
        <v>108</v>
      </c>
      <c r="AJ94" s="15" t="s">
        <v>98</v>
      </c>
      <c r="AK94" s="15" t="s">
        <v>133</v>
      </c>
    </row>
    <row r="95" spans="28:37" x14ac:dyDescent="0.4">
      <c r="AH95" s="15" t="s">
        <v>105</v>
      </c>
      <c r="AI95" s="15" t="s">
        <v>105</v>
      </c>
      <c r="AJ95" s="15" t="s">
        <v>101</v>
      </c>
      <c r="AK95" s="15" t="s">
        <v>102</v>
      </c>
    </row>
    <row r="96" spans="28:37" x14ac:dyDescent="0.4">
      <c r="AH96" s="15" t="s">
        <v>105</v>
      </c>
      <c r="AI96" s="15" t="s">
        <v>105</v>
      </c>
      <c r="AJ96" s="15" t="s">
        <v>100</v>
      </c>
      <c r="AK96" s="15" t="s">
        <v>102</v>
      </c>
    </row>
    <row r="97" spans="34:37" x14ac:dyDescent="0.4">
      <c r="AH97" s="15" t="s">
        <v>105</v>
      </c>
      <c r="AI97" s="15" t="s">
        <v>105</v>
      </c>
      <c r="AJ97" s="15" t="s">
        <v>108</v>
      </c>
      <c r="AK97" s="15" t="s">
        <v>133</v>
      </c>
    </row>
    <row r="98" spans="34:37" x14ac:dyDescent="0.4">
      <c r="AH98" s="15" t="s">
        <v>105</v>
      </c>
      <c r="AI98" s="15" t="s">
        <v>105</v>
      </c>
      <c r="AJ98" s="15" t="s">
        <v>105</v>
      </c>
      <c r="AK98" s="15" t="s">
        <v>133</v>
      </c>
    </row>
    <row r="99" spans="34:37" x14ac:dyDescent="0.4">
      <c r="AH99" s="15" t="s">
        <v>105</v>
      </c>
      <c r="AI99" s="15" t="s">
        <v>105</v>
      </c>
      <c r="AJ99" s="15" t="s">
        <v>98</v>
      </c>
      <c r="AK99" s="15" t="s">
        <v>133</v>
      </c>
    </row>
    <row r="100" spans="34:37" x14ac:dyDescent="0.4">
      <c r="AH100" s="15" t="s">
        <v>105</v>
      </c>
      <c r="AI100" s="15" t="s">
        <v>98</v>
      </c>
      <c r="AJ100" s="15" t="s">
        <v>101</v>
      </c>
      <c r="AK100" s="15" t="s">
        <v>102</v>
      </c>
    </row>
    <row r="101" spans="34:37" x14ac:dyDescent="0.4">
      <c r="AH101" s="15" t="s">
        <v>105</v>
      </c>
      <c r="AI101" s="15" t="s">
        <v>98</v>
      </c>
      <c r="AJ101" s="15" t="s">
        <v>100</v>
      </c>
      <c r="AK101" s="15" t="s">
        <v>102</v>
      </c>
    </row>
    <row r="102" spans="34:37" x14ac:dyDescent="0.4">
      <c r="AH102" s="15" t="s">
        <v>105</v>
      </c>
      <c r="AI102" s="15" t="s">
        <v>98</v>
      </c>
      <c r="AJ102" s="15" t="s">
        <v>108</v>
      </c>
      <c r="AK102" s="15" t="s">
        <v>133</v>
      </c>
    </row>
    <row r="103" spans="34:37" x14ac:dyDescent="0.4">
      <c r="AH103" s="15" t="s">
        <v>105</v>
      </c>
      <c r="AI103" s="15" t="s">
        <v>98</v>
      </c>
      <c r="AJ103" s="15" t="s">
        <v>105</v>
      </c>
      <c r="AK103" s="15" t="s">
        <v>133</v>
      </c>
    </row>
    <row r="104" spans="34:37" x14ac:dyDescent="0.4">
      <c r="AH104" s="15" t="s">
        <v>105</v>
      </c>
      <c r="AI104" s="15" t="s">
        <v>98</v>
      </c>
      <c r="AJ104" s="15" t="s">
        <v>98</v>
      </c>
      <c r="AK104" s="15" t="s">
        <v>133</v>
      </c>
    </row>
    <row r="105" spans="34:37" x14ac:dyDescent="0.4">
      <c r="AH105" s="15" t="s">
        <v>98</v>
      </c>
      <c r="AI105" s="15" t="s">
        <v>101</v>
      </c>
      <c r="AJ105" s="15" t="s">
        <v>101</v>
      </c>
      <c r="AK105" s="15" t="s">
        <v>102</v>
      </c>
    </row>
    <row r="106" spans="34:37" x14ac:dyDescent="0.4">
      <c r="AH106" s="15" t="s">
        <v>98</v>
      </c>
      <c r="AI106" s="15" t="s">
        <v>101</v>
      </c>
      <c r="AJ106" s="15" t="s">
        <v>100</v>
      </c>
      <c r="AK106" s="15" t="s">
        <v>102</v>
      </c>
    </row>
    <row r="107" spans="34:37" x14ac:dyDescent="0.4">
      <c r="AH107" s="15" t="s">
        <v>98</v>
      </c>
      <c r="AI107" s="15" t="s">
        <v>101</v>
      </c>
      <c r="AJ107" s="15" t="s">
        <v>108</v>
      </c>
      <c r="AK107" s="15" t="s">
        <v>102</v>
      </c>
    </row>
    <row r="108" spans="34:37" x14ac:dyDescent="0.4">
      <c r="AH108" s="15" t="s">
        <v>98</v>
      </c>
      <c r="AI108" s="15" t="s">
        <v>101</v>
      </c>
      <c r="AJ108" s="15" t="s">
        <v>105</v>
      </c>
      <c r="AK108" s="15" t="s">
        <v>102</v>
      </c>
    </row>
    <row r="109" spans="34:37" x14ac:dyDescent="0.4">
      <c r="AH109" s="15" t="s">
        <v>98</v>
      </c>
      <c r="AI109" s="15" t="s">
        <v>101</v>
      </c>
      <c r="AJ109" s="15" t="s">
        <v>98</v>
      </c>
      <c r="AK109" s="15" t="s">
        <v>102</v>
      </c>
    </row>
    <row r="110" spans="34:37" x14ac:dyDescent="0.4">
      <c r="AH110" s="15" t="s">
        <v>98</v>
      </c>
      <c r="AI110" s="15" t="s">
        <v>100</v>
      </c>
      <c r="AJ110" s="15" t="s">
        <v>101</v>
      </c>
      <c r="AK110" s="15" t="s">
        <v>102</v>
      </c>
    </row>
    <row r="111" spans="34:37" x14ac:dyDescent="0.4">
      <c r="AH111" s="15" t="s">
        <v>98</v>
      </c>
      <c r="AI111" s="15" t="s">
        <v>100</v>
      </c>
      <c r="AJ111" s="15" t="s">
        <v>100</v>
      </c>
      <c r="AK111" s="15" t="s">
        <v>102</v>
      </c>
    </row>
    <row r="112" spans="34:37" x14ac:dyDescent="0.4">
      <c r="AH112" s="15" t="s">
        <v>98</v>
      </c>
      <c r="AI112" s="15" t="s">
        <v>100</v>
      </c>
      <c r="AJ112" s="15" t="s">
        <v>108</v>
      </c>
      <c r="AK112" s="15" t="s">
        <v>102</v>
      </c>
    </row>
    <row r="113" spans="34:37" x14ac:dyDescent="0.4">
      <c r="AH113" s="15" t="s">
        <v>98</v>
      </c>
      <c r="AI113" s="15" t="s">
        <v>100</v>
      </c>
      <c r="AJ113" s="15" t="s">
        <v>105</v>
      </c>
      <c r="AK113" s="15" t="s">
        <v>102</v>
      </c>
    </row>
    <row r="114" spans="34:37" x14ac:dyDescent="0.4">
      <c r="AH114" s="15" t="s">
        <v>98</v>
      </c>
      <c r="AI114" s="15" t="s">
        <v>100</v>
      </c>
      <c r="AJ114" s="15" t="s">
        <v>98</v>
      </c>
      <c r="AK114" s="15" t="s">
        <v>102</v>
      </c>
    </row>
    <row r="115" spans="34:37" x14ac:dyDescent="0.4">
      <c r="AH115" s="15" t="s">
        <v>98</v>
      </c>
      <c r="AI115" s="15" t="s">
        <v>108</v>
      </c>
      <c r="AJ115" s="15" t="s">
        <v>101</v>
      </c>
      <c r="AK115" s="15" t="s">
        <v>102</v>
      </c>
    </row>
    <row r="116" spans="34:37" x14ac:dyDescent="0.4">
      <c r="AH116" s="15" t="s">
        <v>98</v>
      </c>
      <c r="AI116" s="15" t="s">
        <v>108</v>
      </c>
      <c r="AJ116" s="15" t="s">
        <v>100</v>
      </c>
      <c r="AK116" s="15" t="s">
        <v>102</v>
      </c>
    </row>
    <row r="117" spans="34:37" x14ac:dyDescent="0.4">
      <c r="AH117" s="15" t="s">
        <v>98</v>
      </c>
      <c r="AI117" s="15" t="s">
        <v>108</v>
      </c>
      <c r="AJ117" s="15" t="s">
        <v>108</v>
      </c>
      <c r="AK117" s="15" t="s">
        <v>133</v>
      </c>
    </row>
    <row r="118" spans="34:37" x14ac:dyDescent="0.4">
      <c r="AH118" s="15" t="s">
        <v>98</v>
      </c>
      <c r="AI118" s="15" t="s">
        <v>108</v>
      </c>
      <c r="AJ118" s="15" t="s">
        <v>105</v>
      </c>
      <c r="AK118" s="15" t="s">
        <v>133</v>
      </c>
    </row>
    <row r="119" spans="34:37" x14ac:dyDescent="0.4">
      <c r="AH119" s="15" t="s">
        <v>98</v>
      </c>
      <c r="AI119" s="15" t="s">
        <v>108</v>
      </c>
      <c r="AJ119" s="15" t="s">
        <v>98</v>
      </c>
      <c r="AK119" s="15" t="s">
        <v>133</v>
      </c>
    </row>
    <row r="120" spans="34:37" x14ac:dyDescent="0.4">
      <c r="AH120" s="15" t="s">
        <v>98</v>
      </c>
      <c r="AI120" s="15" t="s">
        <v>105</v>
      </c>
      <c r="AJ120" s="15" t="s">
        <v>101</v>
      </c>
      <c r="AK120" s="15" t="s">
        <v>102</v>
      </c>
    </row>
    <row r="121" spans="34:37" x14ac:dyDescent="0.4">
      <c r="AH121" s="15" t="s">
        <v>98</v>
      </c>
      <c r="AI121" s="15" t="s">
        <v>105</v>
      </c>
      <c r="AJ121" s="15" t="s">
        <v>100</v>
      </c>
      <c r="AK121" s="15" t="s">
        <v>102</v>
      </c>
    </row>
    <row r="122" spans="34:37" x14ac:dyDescent="0.4">
      <c r="AH122" s="15" t="s">
        <v>98</v>
      </c>
      <c r="AI122" s="15" t="s">
        <v>105</v>
      </c>
      <c r="AJ122" s="15" t="s">
        <v>108</v>
      </c>
      <c r="AK122" s="15" t="s">
        <v>133</v>
      </c>
    </row>
    <row r="123" spans="34:37" x14ac:dyDescent="0.4">
      <c r="AH123" s="15" t="s">
        <v>98</v>
      </c>
      <c r="AI123" s="15" t="s">
        <v>105</v>
      </c>
      <c r="AJ123" s="15" t="s">
        <v>105</v>
      </c>
      <c r="AK123" s="15" t="s">
        <v>133</v>
      </c>
    </row>
    <row r="124" spans="34:37" x14ac:dyDescent="0.4">
      <c r="AH124" s="15" t="s">
        <v>98</v>
      </c>
      <c r="AI124" s="15" t="s">
        <v>105</v>
      </c>
      <c r="AJ124" s="15" t="s">
        <v>98</v>
      </c>
      <c r="AK124" s="15" t="s">
        <v>133</v>
      </c>
    </row>
    <row r="125" spans="34:37" x14ac:dyDescent="0.4">
      <c r="AH125" s="15" t="s">
        <v>98</v>
      </c>
      <c r="AI125" s="15" t="s">
        <v>98</v>
      </c>
      <c r="AJ125" s="15" t="s">
        <v>101</v>
      </c>
      <c r="AK125" s="15" t="s">
        <v>102</v>
      </c>
    </row>
    <row r="126" spans="34:37" x14ac:dyDescent="0.4">
      <c r="AH126" s="15" t="s">
        <v>98</v>
      </c>
      <c r="AI126" s="15" t="s">
        <v>98</v>
      </c>
      <c r="AJ126" s="15" t="s">
        <v>100</v>
      </c>
      <c r="AK126" s="15" t="s">
        <v>102</v>
      </c>
    </row>
    <row r="127" spans="34:37" x14ac:dyDescent="0.4">
      <c r="AH127" s="15" t="s">
        <v>98</v>
      </c>
      <c r="AI127" s="15" t="s">
        <v>98</v>
      </c>
      <c r="AJ127" s="15" t="s">
        <v>108</v>
      </c>
      <c r="AK127" s="15" t="s">
        <v>133</v>
      </c>
    </row>
    <row r="128" spans="34:37" x14ac:dyDescent="0.4">
      <c r="AH128" s="15" t="s">
        <v>98</v>
      </c>
      <c r="AI128" s="15" t="s">
        <v>98</v>
      </c>
      <c r="AJ128" s="15" t="s">
        <v>105</v>
      </c>
      <c r="AK128" s="15" t="s">
        <v>133</v>
      </c>
    </row>
    <row r="129" spans="34:37" x14ac:dyDescent="0.4">
      <c r="AH129" s="15" t="s">
        <v>98</v>
      </c>
      <c r="AI129" s="15" t="s">
        <v>98</v>
      </c>
      <c r="AJ129" s="15" t="s">
        <v>98</v>
      </c>
      <c r="AK129" s="15" t="s">
        <v>133</v>
      </c>
    </row>
  </sheetData>
  <sheetProtection algorithmName="SHA-512" hashValue="o2uSlCZTngj149FOd3Q96CJlGxRBpNrGep3AQ3PwSakj4PSzoHxf/R6IPZAimAgXutvmn2b7M9bfrvJz4G2/sQ==" saltValue="gYjXJ+4XZHoRMU6xmvZxfA=="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50"/>
  <sheetViews>
    <sheetView zoomScale="80" zoomScaleNormal="80" workbookViewId="0"/>
  </sheetViews>
  <sheetFormatPr defaultColWidth="9" defaultRowHeight="16.8" x14ac:dyDescent="0.4"/>
  <cols>
    <col min="1" max="1" width="9" style="15"/>
    <col min="2" max="2" width="0" style="15" hidden="1" customWidth="1"/>
    <col min="3" max="3" width="22.5546875" style="15" customWidth="1"/>
    <col min="4" max="4" width="25.21875" style="15" bestFit="1" customWidth="1"/>
    <col min="5" max="5" width="29.44140625" style="15" bestFit="1" customWidth="1"/>
    <col min="6" max="6" width="28" style="15" bestFit="1" customWidth="1"/>
    <col min="7" max="7" width="24.88671875" style="15" bestFit="1" customWidth="1"/>
    <col min="8" max="8" width="21.88671875" style="15" bestFit="1" customWidth="1"/>
    <col min="9" max="9" width="21.109375" style="15" bestFit="1" customWidth="1"/>
    <col min="10" max="10" width="19" style="15" bestFit="1" customWidth="1"/>
    <col min="11" max="11" width="19.5546875" style="42" customWidth="1"/>
    <col min="12" max="12" width="17.21875" style="15" customWidth="1"/>
    <col min="13" max="13" width="14" style="15" customWidth="1"/>
    <col min="14" max="14" width="27" style="15" customWidth="1"/>
    <col min="15" max="15" width="19.77734375" style="15" customWidth="1"/>
    <col min="16" max="16" width="10.77734375" style="15" customWidth="1"/>
    <col min="17" max="17" width="28.21875" style="15" customWidth="1"/>
    <col min="18" max="18" width="31.77734375" style="15" customWidth="1"/>
    <col min="19" max="19" width="9" style="15"/>
    <col min="20" max="21" width="9.109375" style="15" bestFit="1" customWidth="1"/>
    <col min="22" max="22" width="8.21875" style="15" bestFit="1" customWidth="1"/>
    <col min="23" max="23" width="24.21875" style="15" customWidth="1"/>
    <col min="24" max="24" width="16.33203125" style="15" customWidth="1"/>
    <col min="25" max="25" width="9" style="15" hidden="1" customWidth="1"/>
    <col min="26" max="26" width="14.77734375" style="15" hidden="1" customWidth="1"/>
    <col min="27" max="28" width="9" style="15" hidden="1" customWidth="1"/>
    <col min="29" max="29" width="16.44140625" style="15" hidden="1" customWidth="1"/>
    <col min="30" max="30" width="5.109375" style="15" hidden="1" customWidth="1"/>
    <col min="31" max="16384" width="9" style="15"/>
  </cols>
  <sheetData>
    <row r="2" spans="3:30" x14ac:dyDescent="0.4">
      <c r="C2" s="18" t="s">
        <v>187</v>
      </c>
      <c r="N2" s="18" t="s">
        <v>188</v>
      </c>
      <c r="Q2" s="18" t="s">
        <v>1931</v>
      </c>
    </row>
    <row r="3" spans="3:30" hidden="1" x14ac:dyDescent="0.4">
      <c r="C3" s="15">
        <v>9.1</v>
      </c>
      <c r="D3" s="15">
        <v>9.1999999999999993</v>
      </c>
      <c r="E3" s="15">
        <v>9.3000000000000007</v>
      </c>
      <c r="F3" s="15">
        <v>9.4</v>
      </c>
      <c r="G3" s="15">
        <v>9.5</v>
      </c>
      <c r="H3" s="15">
        <v>9.6</v>
      </c>
      <c r="I3" s="15">
        <v>9.6999999999999993</v>
      </c>
      <c r="J3" s="15">
        <v>9.8000000000000007</v>
      </c>
      <c r="K3" s="15">
        <v>9.9</v>
      </c>
      <c r="L3" s="15">
        <v>9.11</v>
      </c>
      <c r="N3" s="15">
        <v>9.17</v>
      </c>
      <c r="O3" s="15">
        <v>9.18</v>
      </c>
      <c r="Q3" s="15">
        <v>9.19</v>
      </c>
      <c r="R3" s="15">
        <v>9.2100000000000009</v>
      </c>
      <c r="S3" s="15">
        <v>9.2200000000000006</v>
      </c>
      <c r="T3" s="15">
        <v>9.23</v>
      </c>
      <c r="U3" s="15">
        <v>9.24</v>
      </c>
      <c r="V3" s="15">
        <v>9.25</v>
      </c>
      <c r="W3" s="15">
        <v>9.26</v>
      </c>
      <c r="X3" s="15">
        <v>9.27</v>
      </c>
      <c r="Y3" s="15">
        <v>9.2799999999999994</v>
      </c>
      <c r="Z3" s="15">
        <v>9.2899999999999991</v>
      </c>
      <c r="AA3" s="15">
        <v>9.3000000000000007</v>
      </c>
      <c r="AB3" s="15">
        <v>9.31</v>
      </c>
      <c r="AC3" s="15">
        <v>9.32</v>
      </c>
      <c r="AD3" s="15">
        <v>9.33</v>
      </c>
    </row>
    <row r="4" spans="3:30" s="17" customFormat="1" ht="33.6" x14ac:dyDescent="0.4">
      <c r="C4" s="51" t="s">
        <v>189</v>
      </c>
      <c r="D4" s="52" t="s">
        <v>190</v>
      </c>
      <c r="E4" s="51" t="s">
        <v>191</v>
      </c>
      <c r="F4" s="51" t="s">
        <v>192</v>
      </c>
      <c r="G4" s="51" t="s">
        <v>193</v>
      </c>
      <c r="H4" s="51" t="s">
        <v>194</v>
      </c>
      <c r="I4" s="51" t="s">
        <v>195</v>
      </c>
      <c r="J4" s="51" t="s">
        <v>196</v>
      </c>
      <c r="K4" s="53" t="s">
        <v>197</v>
      </c>
      <c r="L4" s="57" t="s">
        <v>56</v>
      </c>
      <c r="N4" s="54" t="s">
        <v>72</v>
      </c>
      <c r="O4" s="51" t="s">
        <v>198</v>
      </c>
      <c r="Q4" s="25" t="s">
        <v>72</v>
      </c>
      <c r="R4" s="25" t="s">
        <v>55</v>
      </c>
      <c r="S4" s="25" t="s">
        <v>199</v>
      </c>
      <c r="T4" s="25" t="s">
        <v>200</v>
      </c>
      <c r="U4" s="25" t="s">
        <v>201</v>
      </c>
      <c r="V4" s="25" t="s">
        <v>202</v>
      </c>
      <c r="W4" s="25" t="s">
        <v>203</v>
      </c>
      <c r="X4" s="25" t="s">
        <v>204</v>
      </c>
      <c r="Z4" s="15"/>
    </row>
    <row r="5" spans="3:30" x14ac:dyDescent="0.4">
      <c r="C5" s="31"/>
      <c r="D5" s="237"/>
      <c r="E5" s="238"/>
      <c r="F5" s="238"/>
      <c r="G5" s="238"/>
      <c r="H5" s="238"/>
      <c r="I5" s="31"/>
      <c r="J5" s="238"/>
      <c r="K5" s="30"/>
      <c r="L5" s="239"/>
      <c r="N5" s="19" t="str">
        <f>IF('Dropdown tables - Production'!G3= 0, "", 'Dropdown tables - Production'!G3)</f>
        <v/>
      </c>
      <c r="O5" s="31"/>
      <c r="Q5" s="19" t="str">
        <f>IF('Dropdown tables - Production'!G3= 0, "", 'Dropdown tables - Production'!G3)</f>
        <v/>
      </c>
      <c r="R5" s="27" t="str">
        <f>IF(Table11[[#This Row],[Species in production]]= "", "", SUMIFS(Table126[ASC certified net production volume (tonnes)],Table126[Species in production (Latin name) (select)],Feed!Q5))</f>
        <v/>
      </c>
      <c r="S5" s="27" t="str">
        <f>IFERROR((SUMIFS(Table7[Feed use (tonnes)],Table7[Species in production (select)],Table11[[#This Row],[Species in production]])/Table11[[#This Row],[ASC certified net production volume (tonnes)]]), "")</f>
        <v/>
      </c>
      <c r="T5" s="27" t="str" cm="1">
        <f t="array" ref="T5" xml:space="preserve"> IFERROR((((SUMPRODUCT((Q5=Table10[Species in production])*(Table10[Animal protein content (%)]))*R5)/100)/(SUMIFS(Table38[Protein fed per feed type (tonnes)], Table7[Species in production (select)],Table11[[#This Row],[Species in production]]))*100), "")</f>
        <v/>
      </c>
      <c r="U5" s="27" t="str">
        <f xml:space="preserve"> IFERROR((SUMIFS(Table38[FM%/yield*feed use], Table7[Species in production (select)],Table11[[#This Row],[Species in production]])/SUMIFS(Table7[Feed use (tonnes)],Table7[Species in production (select)], Table11[[#This Row],[Species in production]])*Table11[[#This Row],[eFCR]]), "")</f>
        <v/>
      </c>
      <c r="V5" s="27" t="str">
        <f xml:space="preserve"> IFERROR((SUMIFS(Table38[FO%/yield*feed use], Table7[Species in production (select)],Table11[[#This Row],[Species in production]])/SUMIFS(Table7[Feed use (tonnes)], Table7[Species in production (select)], Table11[[#This Row],[Species in production]])*Table11[[#This Row],[eFCR]]), "")</f>
        <v/>
      </c>
      <c r="W5" s="27" t="str">
        <f xml:space="preserve"> IFERROR((SUMIFS(Table38[total EPA and DHA in feed, per type (g)],Table7[Species in production (select)], Table11[[#This Row],[Species in production]])/(SUMIFS(Table7[Feed use (tonnes)],Table7[Species in production (select)], Table11[[#This Row],[Species in production]])*1000)), "")</f>
        <v/>
      </c>
      <c r="X5" s="27" t="str">
        <f>IFERROR((SUMIFS(Table38[EPA and DHA% * feed use],Table7[Species in production (select)], Table11[[#This Row],[Species in production]])/(SUMIFS(Table7[Feed use (tonnes)],Table7[Species in production (select)], Table11[[#This Row],[Species in production]]))), "")</f>
        <v/>
      </c>
    </row>
    <row r="6" spans="3:30" x14ac:dyDescent="0.4">
      <c r="C6" s="31"/>
      <c r="D6" s="237"/>
      <c r="E6" s="238"/>
      <c r="F6" s="238"/>
      <c r="G6" s="238"/>
      <c r="H6" s="238"/>
      <c r="I6" s="31"/>
      <c r="J6" s="238"/>
      <c r="K6" s="30"/>
      <c r="L6" s="239"/>
      <c r="N6" s="19" t="str">
        <f>IF('Dropdown tables - Production'!G4= 0, "", 'Dropdown tables - Production'!G4)</f>
        <v/>
      </c>
      <c r="O6" s="31"/>
      <c r="Q6" s="19" t="str">
        <f>IF('Dropdown tables - Production'!G4= 0, "", 'Dropdown tables - Production'!G4)</f>
        <v/>
      </c>
      <c r="R6" s="27" t="str">
        <f>IF(Table11[[#This Row],[Species in production]]= "", "", SUMIFS(Table126[ASC certified net production volume (tonnes)],Table126[Species in production (Latin name) (select)],Feed!Q6))</f>
        <v/>
      </c>
      <c r="S6" s="27" t="str">
        <f>IFERROR((SUMIFS(Table7[Feed use (tonnes)],Table7[Species in production (select)],Table11[[#This Row],[Species in production]])/Table11[[#This Row],[ASC certified net production volume (tonnes)]]), "")</f>
        <v/>
      </c>
      <c r="T6" s="27" t="str" cm="1">
        <f t="array" ref="T6" xml:space="preserve"> IFERROR((((SUMPRODUCT((Q6=Table10[Species in production])*(Table10[Animal protein content (%)]))*R6)/100)/(SUMIFS(Table38[Protein fed per feed type (tonnes)], Table7[Species in production (select)],Table11[[#This Row],[Species in production]]))*100), "")</f>
        <v/>
      </c>
      <c r="U6" s="27" t="str">
        <f xml:space="preserve"> IFERROR((SUMIFS(Table38[FM%/yield*feed use], Table7[Species in production (select)],Table11[[#This Row],[Species in production]])/SUMIFS(Table7[Feed use (tonnes)],Table7[Species in production (select)], Table11[[#This Row],[Species in production]])*Table11[[#This Row],[eFCR]]), "")</f>
        <v/>
      </c>
      <c r="V6" s="27" t="str">
        <f xml:space="preserve"> IFERROR((SUMIFS(Table38[FO%/yield*feed use], Table7[Species in production (select)],Table11[[#This Row],[Species in production]])/SUMIFS(Table7[Feed use (tonnes)], Table7[Species in production (select)], Table11[[#This Row],[Species in production]])*Table11[[#This Row],[eFCR]]), "")</f>
        <v/>
      </c>
      <c r="W6" s="27" t="str">
        <f xml:space="preserve"> IFERROR((SUMIFS(Table38[total EPA and DHA in feed, per type (g)],Table7[Species in production (select)], Table11[[#This Row],[Species in production]])/(SUMIFS(Table7[Feed use (tonnes)],Table7[Species in production (select)], Table11[[#This Row],[Species in production]])*1000)), "")</f>
        <v/>
      </c>
      <c r="X6" s="27" t="str">
        <f>IFERROR((SUMIFS(Table38[EPA and DHA% * feed use],Table7[Species in production (select)], Table11[[#This Row],[Species in production]])/(SUMIFS(Table7[Feed use (tonnes)],Table7[Species in production (select)], Table11[[#This Row],[Species in production]]))), "")</f>
        <v/>
      </c>
    </row>
    <row r="7" spans="3:30" x14ac:dyDescent="0.4">
      <c r="C7" s="31"/>
      <c r="D7" s="237"/>
      <c r="E7" s="238"/>
      <c r="F7" s="238"/>
      <c r="G7" s="238"/>
      <c r="H7" s="238"/>
      <c r="I7" s="31"/>
      <c r="J7" s="238"/>
      <c r="K7" s="30"/>
      <c r="L7" s="239"/>
      <c r="N7" s="19" t="str">
        <f>IF('Dropdown tables - Production'!G5= 0, "", 'Dropdown tables - Production'!G5)</f>
        <v/>
      </c>
      <c r="O7" s="31"/>
      <c r="Q7" s="19" t="str">
        <f>IF('Dropdown tables - Production'!G5= 0, "", 'Dropdown tables - Production'!G5)</f>
        <v/>
      </c>
      <c r="R7" s="27" t="str">
        <f>IF(Table11[[#This Row],[Species in production]]= "", "", SUMIFS(Table126[ASC certified net production volume (tonnes)],Table126[Species in production (Latin name) (select)],Feed!Q7))</f>
        <v/>
      </c>
      <c r="S7" s="27" t="str">
        <f>IFERROR((SUMIFS(Table7[Feed use (tonnes)],Table7[Species in production (select)],Table11[[#This Row],[Species in production]])/Table11[[#This Row],[ASC certified net production volume (tonnes)]]), "")</f>
        <v/>
      </c>
      <c r="T7" s="27" t="str" cm="1">
        <f t="array" ref="T7" xml:space="preserve"> IFERROR((((SUMPRODUCT((Q7=Table10[Species in production])*(Table10[Animal protein content (%)]))*R7)/100)/(SUMIFS(Table38[Protein fed per feed type (tonnes)], Table7[Species in production (select)],Table11[[#This Row],[Species in production]]))*100), "")</f>
        <v/>
      </c>
      <c r="U7" s="27" t="str">
        <f xml:space="preserve"> IFERROR((SUMIFS(Table38[FM%/yield*feed use], Table7[Species in production (select)],Table11[[#This Row],[Species in production]])/SUMIFS(Table7[Feed use (tonnes)],Table7[Species in production (select)], Table11[[#This Row],[Species in production]])*Table11[[#This Row],[eFCR]]), "")</f>
        <v/>
      </c>
      <c r="V7" s="27" t="str">
        <f xml:space="preserve"> IFERROR((SUMIFS(Table38[FO%/yield*feed use], Table7[Species in production (select)],Table11[[#This Row],[Species in production]])/SUMIFS(Table7[Feed use (tonnes)], Table7[Species in production (select)], Table11[[#This Row],[Species in production]])*Table11[[#This Row],[eFCR]]), "")</f>
        <v/>
      </c>
      <c r="W7" s="27" t="str">
        <f xml:space="preserve"> IFERROR((SUMIFS(Table38[total EPA and DHA in feed, per type (g)],Table7[Species in production (select)], Table11[[#This Row],[Species in production]])/(SUMIFS(Table7[Feed use (tonnes)],Table7[Species in production (select)], Table11[[#This Row],[Species in production]])*1000)), "")</f>
        <v/>
      </c>
      <c r="X7" s="27" t="str">
        <f>IFERROR((SUMIFS(Table38[EPA and DHA% * feed use],Table7[Species in production (select)], Table11[[#This Row],[Species in production]])/(SUMIFS(Table7[Feed use (tonnes)],Table7[Species in production (select)], Table11[[#This Row],[Species in production]]))), "")</f>
        <v/>
      </c>
    </row>
    <row r="8" spans="3:30" x14ac:dyDescent="0.4">
      <c r="C8" s="31"/>
      <c r="D8" s="237"/>
      <c r="E8" s="238"/>
      <c r="F8" s="238"/>
      <c r="G8" s="238"/>
      <c r="H8" s="238"/>
      <c r="I8" s="31"/>
      <c r="J8" s="238"/>
      <c r="K8" s="30"/>
      <c r="L8" s="239"/>
      <c r="N8" s="19" t="str">
        <f>IF('Dropdown tables - Production'!G6= 0, "", 'Dropdown tables - Production'!G6)</f>
        <v/>
      </c>
      <c r="O8" s="31"/>
      <c r="Q8" s="19" t="str">
        <f>IF('Dropdown tables - Production'!G6= 0, "", 'Dropdown tables - Production'!G6)</f>
        <v/>
      </c>
      <c r="R8" s="27" t="str">
        <f>IF(Table11[[#This Row],[Species in production]]= "", "", SUMIFS(Table126[ASC certified net production volume (tonnes)],Table126[Species in production (Latin name) (select)],Feed!Q8))</f>
        <v/>
      </c>
      <c r="S8" s="27" t="str">
        <f>IFERROR((SUMIFS(Table7[Feed use (tonnes)],Table7[Species in production (select)],Table11[[#This Row],[Species in production]])/Table11[[#This Row],[ASC certified net production volume (tonnes)]]), "")</f>
        <v/>
      </c>
      <c r="T8" s="27" t="str" cm="1">
        <f t="array" ref="T8" xml:space="preserve"> IFERROR((((SUMPRODUCT((Q8=Table10[Species in production])*(Table10[Animal protein content (%)]))*R8)/100)/(SUMIFS(Table38[Protein fed per feed type (tonnes)], Table7[Species in production (select)],Table11[[#This Row],[Species in production]]))*100), "")</f>
        <v/>
      </c>
      <c r="U8" s="27" t="str">
        <f xml:space="preserve"> IFERROR((SUMIFS(Table38[FM%/yield*feed use], Table7[Species in production (select)],Table11[[#This Row],[Species in production]])/SUMIFS(Table7[Feed use (tonnes)],Table7[Species in production (select)], Table11[[#This Row],[Species in production]])*Table11[[#This Row],[eFCR]]), "")</f>
        <v/>
      </c>
      <c r="V8" s="27" t="str">
        <f xml:space="preserve"> IFERROR((SUMIFS(Table38[FO%/yield*feed use], Table7[Species in production (select)],Table11[[#This Row],[Species in production]])/SUMIFS(Table7[Feed use (tonnes)], Table7[Species in production (select)], Table11[[#This Row],[Species in production]])*Table11[[#This Row],[eFCR]]), "")</f>
        <v/>
      </c>
      <c r="W8" s="27" t="str">
        <f xml:space="preserve"> IFERROR((SUMIFS(Table38[total EPA and DHA in feed, per type (g)],Table7[Species in production (select)], Table11[[#This Row],[Species in production]])/(SUMIFS(Table7[Feed use (tonnes)],Table7[Species in production (select)], Table11[[#This Row],[Species in production]])*1000)), "")</f>
        <v/>
      </c>
      <c r="X8" s="27" t="str">
        <f>IFERROR((SUMIFS(Table38[EPA and DHA% * feed use],Table7[Species in production (select)], Table11[[#This Row],[Species in production]])/(SUMIFS(Table7[Feed use (tonnes)],Table7[Species in production (select)], Table11[[#This Row],[Species in production]]))), "")</f>
        <v/>
      </c>
    </row>
    <row r="9" spans="3:30" x14ac:dyDescent="0.4">
      <c r="C9" s="31"/>
      <c r="D9" s="237"/>
      <c r="E9" s="238"/>
      <c r="F9" s="238"/>
      <c r="G9" s="238"/>
      <c r="H9" s="238"/>
      <c r="I9" s="31"/>
      <c r="J9" s="238"/>
      <c r="K9" s="30"/>
      <c r="L9" s="239"/>
      <c r="N9" s="19" t="str">
        <f>IF('Dropdown tables - Production'!G7= 0, "", 'Dropdown tables - Production'!G7)</f>
        <v/>
      </c>
      <c r="O9" s="31"/>
      <c r="Q9" s="19" t="str">
        <f>IF('Dropdown tables - Production'!G7= 0, "", 'Dropdown tables - Production'!G7)</f>
        <v/>
      </c>
      <c r="R9" s="27" t="str">
        <f>IF(Table11[[#This Row],[Species in production]]= "", "", SUMIFS(Table126[ASC certified net production volume (tonnes)],Table126[Species in production (Latin name) (select)],Feed!Q9))</f>
        <v/>
      </c>
      <c r="S9" s="27" t="str">
        <f>IFERROR((SUMIFS(Table7[Feed use (tonnes)],Table7[Species in production (select)],Table11[[#This Row],[Species in production]])/Table11[[#This Row],[ASC certified net production volume (tonnes)]]), "")</f>
        <v/>
      </c>
      <c r="T9" s="27" t="str" cm="1">
        <f t="array" ref="T9" xml:space="preserve"> IFERROR((((SUMPRODUCT((Q9=Table10[Species in production])*(Table10[Animal protein content (%)]))*R9)/100)/(SUMIFS(Table38[Protein fed per feed type (tonnes)], Table7[Species in production (select)],Table11[[#This Row],[Species in production]]))*100), "")</f>
        <v/>
      </c>
      <c r="U9" s="27" t="str">
        <f xml:space="preserve"> IFERROR((SUMIFS(Table38[FM%/yield*feed use], Table7[Species in production (select)],Table11[[#This Row],[Species in production]])/SUMIFS(Table7[Feed use (tonnes)],Table7[Species in production (select)], Table11[[#This Row],[Species in production]])*Table11[[#This Row],[eFCR]]), "")</f>
        <v/>
      </c>
      <c r="V9" s="27" t="str">
        <f xml:space="preserve"> IFERROR((SUMIFS(Table38[FO%/yield*feed use], Table7[Species in production (select)],Table11[[#This Row],[Species in production]])/SUMIFS(Table7[Feed use (tonnes)], Table7[Species in production (select)], Table11[[#This Row],[Species in production]])*Table11[[#This Row],[eFCR]]), "")</f>
        <v/>
      </c>
      <c r="W9" s="27" t="str">
        <f xml:space="preserve"> IFERROR((SUMIFS(Table38[total EPA and DHA in feed, per type (g)],Table7[Species in production (select)], Table11[[#This Row],[Species in production]])/(SUMIFS(Table7[Feed use (tonnes)],Table7[Species in production (select)], Table11[[#This Row],[Species in production]])*1000)), "")</f>
        <v/>
      </c>
      <c r="X9" s="27" t="str">
        <f>IFERROR((SUMIFS(Table38[EPA and DHA% * feed use],Table7[Species in production (select)], Table11[[#This Row],[Species in production]])/(SUMIFS(Table7[Feed use (tonnes)],Table7[Species in production (select)], Table11[[#This Row],[Species in production]]))), "")</f>
        <v/>
      </c>
    </row>
    <row r="10" spans="3:30" x14ac:dyDescent="0.4">
      <c r="C10" s="31"/>
      <c r="D10" s="237"/>
      <c r="E10" s="238"/>
      <c r="F10" s="238"/>
      <c r="G10" s="238"/>
      <c r="H10" s="238"/>
      <c r="I10" s="31"/>
      <c r="J10" s="238"/>
      <c r="K10" s="30"/>
      <c r="L10" s="239"/>
      <c r="N10" s="19" t="str">
        <f>IF('Dropdown tables - Production'!G8= 0, "", 'Dropdown tables - Production'!G8)</f>
        <v/>
      </c>
      <c r="O10" s="31"/>
      <c r="Q10" s="19" t="str">
        <f>IF('Dropdown tables - Production'!G8= 0, "", 'Dropdown tables - Production'!G8)</f>
        <v/>
      </c>
      <c r="R10" s="27" t="str">
        <f>IF(Table11[[#This Row],[Species in production]]= "", "", SUMIFS(Table126[ASC certified net production volume (tonnes)],Table126[Species in production (Latin name) (select)],Feed!Q10))</f>
        <v/>
      </c>
      <c r="S10" s="27" t="str">
        <f>IFERROR((SUMIFS(Table7[Feed use (tonnes)],Table7[Species in production (select)],Table11[[#This Row],[Species in production]])/Table11[[#This Row],[ASC certified net production volume (tonnes)]]), "")</f>
        <v/>
      </c>
      <c r="T10" s="27" t="str" cm="1">
        <f t="array" ref="T10" xml:space="preserve"> IFERROR((((SUMPRODUCT((Q10=Table10[Species in production])*(Table10[Animal protein content (%)]))*R10)/100)/(SUMIFS(Table38[Protein fed per feed type (tonnes)], Table7[Species in production (select)],Table11[[#This Row],[Species in production]]))*100), "")</f>
        <v/>
      </c>
      <c r="U10" s="27" t="str">
        <f xml:space="preserve"> IFERROR((SUMIFS(Table38[FM%/yield*feed use], Table7[Species in production (select)],Table11[[#This Row],[Species in production]])/SUMIFS(Table7[Feed use (tonnes)],Table7[Species in production (select)], Table11[[#This Row],[Species in production]])*Table11[[#This Row],[eFCR]]), "")</f>
        <v/>
      </c>
      <c r="V10" s="27" t="str">
        <f xml:space="preserve"> IFERROR((SUMIFS(Table38[FO%/yield*feed use], Table7[Species in production (select)],Table11[[#This Row],[Species in production]])/SUMIFS(Table7[Feed use (tonnes)], Table7[Species in production (select)], Table11[[#This Row],[Species in production]])*Table11[[#This Row],[eFCR]]), "")</f>
        <v/>
      </c>
      <c r="W10" s="27" t="str">
        <f xml:space="preserve"> IFERROR((SUMIFS(Table38[total EPA and DHA in feed, per type (g)],Table7[Species in production (select)], Table11[[#This Row],[Species in production]])/(SUMIFS(Table7[Feed use (tonnes)],Table7[Species in production (select)], Table11[[#This Row],[Species in production]])*1000)), "")</f>
        <v/>
      </c>
      <c r="X10" s="27" t="str">
        <f>IFERROR((SUMIFS(Table38[EPA and DHA% * feed use],Table7[Species in production (select)], Table11[[#This Row],[Species in production]])/(SUMIFS(Table7[Feed use (tonnes)],Table7[Species in production (select)], Table11[[#This Row],[Species in production]]))), "")</f>
        <v/>
      </c>
    </row>
    <row r="11" spans="3:30" x14ac:dyDescent="0.4">
      <c r="C11" s="31"/>
      <c r="D11" s="237"/>
      <c r="E11" s="238"/>
      <c r="F11" s="238"/>
      <c r="G11" s="238"/>
      <c r="H11" s="238"/>
      <c r="I11" s="31"/>
      <c r="J11" s="238"/>
      <c r="K11" s="30"/>
      <c r="L11" s="239"/>
      <c r="N11" s="19" t="str">
        <f>IF('Dropdown tables - Production'!G9= 0, "", 'Dropdown tables - Production'!G9)</f>
        <v/>
      </c>
      <c r="O11" s="31"/>
      <c r="Q11" s="19" t="str">
        <f>IF('Dropdown tables - Production'!G9= 0, "", 'Dropdown tables - Production'!G9)</f>
        <v/>
      </c>
      <c r="R11" s="27" t="str">
        <f>IF(Table11[[#This Row],[Species in production]]= "", "", SUMIFS(Table126[ASC certified net production volume (tonnes)],Table126[Species in production (Latin name) (select)],Feed!Q11))</f>
        <v/>
      </c>
      <c r="S11" s="27" t="str">
        <f>IFERROR((SUMIFS(Table7[Feed use (tonnes)],Table7[Species in production (select)],Table11[[#This Row],[Species in production]])/Table11[[#This Row],[ASC certified net production volume (tonnes)]]), "")</f>
        <v/>
      </c>
      <c r="T11" s="27" t="str" cm="1">
        <f t="array" ref="T11" xml:space="preserve"> IFERROR((((SUMPRODUCT((Q11=Table10[Species in production])*(Table10[Animal protein content (%)]))*R11)/100)/(SUMIFS(Table38[Protein fed per feed type (tonnes)], Table7[Species in production (select)],Table11[[#This Row],[Species in production]]))*100), "")</f>
        <v/>
      </c>
      <c r="U11" s="27" t="str">
        <f xml:space="preserve"> IFERROR((SUMIFS(Table38[FM%/yield*feed use], Table7[Species in production (select)],Table11[[#This Row],[Species in production]])/SUMIFS(Table7[Feed use (tonnes)],Table7[Species in production (select)], Table11[[#This Row],[Species in production]])*Table11[[#This Row],[eFCR]]), "")</f>
        <v/>
      </c>
      <c r="V11" s="27" t="str">
        <f xml:space="preserve"> IFERROR((SUMIFS(Table38[FO%/yield*feed use], Table7[Species in production (select)],Table11[[#This Row],[Species in production]])/SUMIFS(Table7[Feed use (tonnes)], Table7[Species in production (select)], Table11[[#This Row],[Species in production]])*Table11[[#This Row],[eFCR]]), "")</f>
        <v/>
      </c>
      <c r="W11" s="27" t="str">
        <f xml:space="preserve"> IFERROR((SUMIFS(Table38[total EPA and DHA in feed, per type (g)],Table7[Species in production (select)], Table11[[#This Row],[Species in production]])/(SUMIFS(Table7[Feed use (tonnes)],Table7[Species in production (select)], Table11[[#This Row],[Species in production]])*1000)), "")</f>
        <v/>
      </c>
      <c r="X11" s="27" t="str">
        <f>IFERROR((SUMIFS(Table38[EPA and DHA% * feed use],Table7[Species in production (select)], Table11[[#This Row],[Species in production]])/(SUMIFS(Table7[Feed use (tonnes)],Table7[Species in production (select)], Table11[[#This Row],[Species in production]]))), "")</f>
        <v/>
      </c>
    </row>
    <row r="12" spans="3:30" x14ac:dyDescent="0.4">
      <c r="C12" s="31"/>
      <c r="D12" s="237"/>
      <c r="E12" s="238"/>
      <c r="F12" s="238"/>
      <c r="G12" s="238"/>
      <c r="H12" s="238"/>
      <c r="I12" s="31"/>
      <c r="J12" s="238"/>
      <c r="K12" s="30"/>
      <c r="L12" s="239"/>
      <c r="N12" s="19" t="str">
        <f>IF('Dropdown tables - Production'!G10= 0, "", 'Dropdown tables - Production'!G10)</f>
        <v/>
      </c>
      <c r="O12" s="31"/>
      <c r="Q12" s="19" t="str">
        <f>IF('Dropdown tables - Production'!G10= 0, "", 'Dropdown tables - Production'!G10)</f>
        <v/>
      </c>
      <c r="R12" s="27" t="str">
        <f>IF(Table11[[#This Row],[Species in production]]= "", "", SUMIFS(Table126[ASC certified net production volume (tonnes)],Table126[Species in production (Latin name) (select)],Feed!Q12))</f>
        <v/>
      </c>
      <c r="S12" s="27" t="str">
        <f>IFERROR((SUMIFS(Table7[Feed use (tonnes)],Table7[Species in production (select)],Table11[[#This Row],[Species in production]])/Table11[[#This Row],[ASC certified net production volume (tonnes)]]), "")</f>
        <v/>
      </c>
      <c r="T12" s="27" t="str" cm="1">
        <f t="array" ref="T12" xml:space="preserve"> IFERROR((((SUMPRODUCT((Q12=Table10[Species in production])*(Table10[Animal protein content (%)]))*R12)/100)/(SUMIFS(Table38[Protein fed per feed type (tonnes)], Table7[Species in production (select)],Table11[[#This Row],[Species in production]]))*100), "")</f>
        <v/>
      </c>
      <c r="U12" s="27" t="str">
        <f xml:space="preserve"> IFERROR((SUMIFS(Table38[FM%/yield*feed use], Table7[Species in production (select)],Table11[[#This Row],[Species in production]])/SUMIFS(Table7[Feed use (tonnes)],Table7[Species in production (select)], Table11[[#This Row],[Species in production]])*Table11[[#This Row],[eFCR]]), "")</f>
        <v/>
      </c>
      <c r="V12" s="27" t="str">
        <f xml:space="preserve"> IFERROR((SUMIFS(Table38[FO%/yield*feed use], Table7[Species in production (select)],Table11[[#This Row],[Species in production]])/SUMIFS(Table7[Feed use (tonnes)], Table7[Species in production (select)], Table11[[#This Row],[Species in production]])*Table11[[#This Row],[eFCR]]), "")</f>
        <v/>
      </c>
      <c r="W12" s="27" t="str">
        <f xml:space="preserve"> IFERROR((SUMIFS(Table38[total EPA and DHA in feed, per type (g)],Table7[Species in production (select)], Table11[[#This Row],[Species in production]])/(SUMIFS(Table7[Feed use (tonnes)],Table7[Species in production (select)], Table11[[#This Row],[Species in production]])*1000)), "")</f>
        <v/>
      </c>
      <c r="X12" s="27" t="str">
        <f>IFERROR((SUMIFS(Table38[EPA and DHA% * feed use],Table7[Species in production (select)], Table11[[#This Row],[Species in production]])/(SUMIFS(Table7[Feed use (tonnes)],Table7[Species in production (select)], Table11[[#This Row],[Species in production]]))), "")</f>
        <v/>
      </c>
    </row>
    <row r="13" spans="3:30" x14ac:dyDescent="0.4">
      <c r="C13" s="31"/>
      <c r="D13" s="237"/>
      <c r="E13" s="238"/>
      <c r="F13" s="238"/>
      <c r="G13" s="238"/>
      <c r="H13" s="238"/>
      <c r="I13" s="31"/>
      <c r="J13" s="238"/>
      <c r="K13" s="30"/>
      <c r="L13" s="239"/>
      <c r="N13" s="19" t="str">
        <f>IF('Dropdown tables - Production'!G11= 0, "", 'Dropdown tables - Production'!G11)</f>
        <v/>
      </c>
      <c r="O13" s="31"/>
      <c r="Q13" s="19" t="str">
        <f>IF('Dropdown tables - Production'!G11= 0, "", 'Dropdown tables - Production'!G11)</f>
        <v/>
      </c>
      <c r="R13" s="27" t="str">
        <f>IF(Table11[[#This Row],[Species in production]]= "", "", SUMIFS(Table126[ASC certified net production volume (tonnes)],Table126[Species in production (Latin name) (select)],Feed!Q13))</f>
        <v/>
      </c>
      <c r="S13" s="27" t="str">
        <f>IFERROR((SUMIFS(Table7[Feed use (tonnes)],Table7[Species in production (select)],Table11[[#This Row],[Species in production]])/Table11[[#This Row],[ASC certified net production volume (tonnes)]]), "")</f>
        <v/>
      </c>
      <c r="T13" s="27" t="str" cm="1">
        <f t="array" ref="T13" xml:space="preserve"> IFERROR((((SUMPRODUCT((Q13=Table10[Species in production])*(Table10[Animal protein content (%)]))*R13)/100)/(SUMIFS(Table38[Protein fed per feed type (tonnes)], Table7[Species in production (select)],Table11[[#This Row],[Species in production]]))*100), "")</f>
        <v/>
      </c>
      <c r="U13" s="27" t="str">
        <f xml:space="preserve"> IFERROR((SUMIFS(Table38[FM%/yield*feed use], Table7[Species in production (select)],Table11[[#This Row],[Species in production]])/SUMIFS(Table7[Feed use (tonnes)],Table7[Species in production (select)], Table11[[#This Row],[Species in production]])*Table11[[#This Row],[eFCR]]), "")</f>
        <v/>
      </c>
      <c r="V13" s="27" t="str">
        <f xml:space="preserve"> IFERROR((SUMIFS(Table38[FO%/yield*feed use], Table7[Species in production (select)],Table11[[#This Row],[Species in production]])/SUMIFS(Table7[Feed use (tonnes)], Table7[Species in production (select)], Table11[[#This Row],[Species in production]])*Table11[[#This Row],[eFCR]]), "")</f>
        <v/>
      </c>
      <c r="W13" s="27" t="str">
        <f xml:space="preserve"> IFERROR((SUMIFS(Table38[total EPA and DHA in feed, per type (g)],Table7[Species in production (select)], Table11[[#This Row],[Species in production]])/(SUMIFS(Table7[Feed use (tonnes)],Table7[Species in production (select)], Table11[[#This Row],[Species in production]])*1000)), "")</f>
        <v/>
      </c>
      <c r="X13" s="27" t="str">
        <f>IFERROR((SUMIFS(Table38[EPA and DHA% * feed use],Table7[Species in production (select)], Table11[[#This Row],[Species in production]])/(SUMIFS(Table7[Feed use (tonnes)],Table7[Species in production (select)], Table11[[#This Row],[Species in production]]))), "")</f>
        <v/>
      </c>
    </row>
    <row r="14" spans="3:30" x14ac:dyDescent="0.4">
      <c r="C14" s="31"/>
      <c r="D14" s="237"/>
      <c r="E14" s="238"/>
      <c r="F14" s="238"/>
      <c r="G14" s="238"/>
      <c r="H14" s="238"/>
      <c r="I14" s="31"/>
      <c r="J14" s="238"/>
      <c r="K14" s="30"/>
      <c r="L14" s="239"/>
      <c r="N14" s="19" t="str">
        <f>IF('Dropdown tables - Production'!G12= 0, "", 'Dropdown tables - Production'!G12)</f>
        <v/>
      </c>
      <c r="O14" s="31"/>
      <c r="Q14" s="19" t="str">
        <f>IF('Dropdown tables - Production'!G12= 0, "", 'Dropdown tables - Production'!G12)</f>
        <v/>
      </c>
      <c r="R14" s="27" t="str">
        <f>IF(Table11[[#This Row],[Species in production]]= "", "", SUMIFS(Table126[ASC certified net production volume (tonnes)],Table126[Species in production (Latin name) (select)],Feed!Q14))</f>
        <v/>
      </c>
      <c r="S14" s="27" t="str">
        <f>IFERROR((SUMIFS(Table7[Feed use (tonnes)],Table7[Species in production (select)],Table11[[#This Row],[Species in production]])/Table11[[#This Row],[ASC certified net production volume (tonnes)]]), "")</f>
        <v/>
      </c>
      <c r="T14" s="27" t="str" cm="1">
        <f t="array" ref="T14" xml:space="preserve"> IFERROR((((SUMPRODUCT((Q14=Table10[Species in production])*(Table10[Animal protein content (%)]))*R14)/100)/(SUMIFS(Table38[Protein fed per feed type (tonnes)], Table7[Species in production (select)],Table11[[#This Row],[Species in production]]))*100), "")</f>
        <v/>
      </c>
      <c r="U14" s="27" t="str">
        <f xml:space="preserve"> IFERROR((SUMIFS(Table38[FM%/yield*feed use], Table7[Species in production (select)],Table11[[#This Row],[Species in production]])/SUMIFS(Table7[Feed use (tonnes)],Table7[Species in production (select)], Table11[[#This Row],[Species in production]])*Table11[[#This Row],[eFCR]]), "")</f>
        <v/>
      </c>
      <c r="V14" s="27" t="str">
        <f xml:space="preserve"> IFERROR((SUMIFS(Table38[FO%/yield*feed use], Table7[Species in production (select)],Table11[[#This Row],[Species in production]])/SUMIFS(Table7[Feed use (tonnes)], Table7[Species in production (select)], Table11[[#This Row],[Species in production]])*Table11[[#This Row],[eFCR]]), "")</f>
        <v/>
      </c>
      <c r="W14" s="27" t="str">
        <f xml:space="preserve"> IFERROR((SUMIFS(Table38[total EPA and DHA in feed, per type (g)],Table7[Species in production (select)], Table11[[#This Row],[Species in production]])/(SUMIFS(Table7[Feed use (tonnes)],Table7[Species in production (select)], Table11[[#This Row],[Species in production]])*1000)), "")</f>
        <v/>
      </c>
      <c r="X14" s="27" t="str">
        <f>IFERROR((SUMIFS(Table38[EPA and DHA% * feed use],Table7[Species in production (select)], Table11[[#This Row],[Species in production]])/(SUMIFS(Table7[Feed use (tonnes)],Table7[Species in production (select)], Table11[[#This Row],[Species in production]]))), "")</f>
        <v/>
      </c>
    </row>
    <row r="15" spans="3:30" x14ac:dyDescent="0.4">
      <c r="C15" s="31"/>
      <c r="D15" s="237"/>
      <c r="E15" s="238"/>
      <c r="F15" s="238"/>
      <c r="G15" s="238"/>
      <c r="H15" s="238"/>
      <c r="I15" s="31"/>
      <c r="J15" s="238"/>
      <c r="K15" s="30"/>
      <c r="L15" s="239"/>
      <c r="N15" s="19" t="str">
        <f>IF('Dropdown tables - Production'!G13= 0, "", 'Dropdown tables - Production'!G13)</f>
        <v/>
      </c>
      <c r="O15" s="31"/>
      <c r="Q15" s="19" t="str">
        <f>IF('Dropdown tables - Production'!G13= 0, "", 'Dropdown tables - Production'!G13)</f>
        <v/>
      </c>
      <c r="R15" s="27" t="str">
        <f>IF(Table11[[#This Row],[Species in production]]= "", "", SUMIFS(Table126[ASC certified net production volume (tonnes)],Table126[Species in production (Latin name) (select)],Feed!Q15))</f>
        <v/>
      </c>
      <c r="S15" s="27" t="str">
        <f>IFERROR((SUMIFS(Table7[Feed use (tonnes)],Table7[Species in production (select)],Table11[[#This Row],[Species in production]])/Table11[[#This Row],[ASC certified net production volume (tonnes)]]), "")</f>
        <v/>
      </c>
      <c r="T15" s="27" t="str" cm="1">
        <f t="array" ref="T15" xml:space="preserve"> IFERROR((((SUMPRODUCT((Q15=Table10[Species in production])*(Table10[Animal protein content (%)]))*R15)/100)/(SUMIFS(Table38[Protein fed per feed type (tonnes)], Table7[Species in production (select)],Table11[[#This Row],[Species in production]]))*100), "")</f>
        <v/>
      </c>
      <c r="U15" s="27" t="str">
        <f xml:space="preserve"> IFERROR((SUMIFS(Table38[FM%/yield*feed use], Table7[Species in production (select)],Table11[[#This Row],[Species in production]])/SUMIFS(Table7[Feed use (tonnes)],Table7[Species in production (select)], Table11[[#This Row],[Species in production]])*Table11[[#This Row],[eFCR]]), "")</f>
        <v/>
      </c>
      <c r="V15" s="27" t="str">
        <f xml:space="preserve"> IFERROR((SUMIFS(Table38[FO%/yield*feed use], Table7[Species in production (select)],Table11[[#This Row],[Species in production]])/SUMIFS(Table7[Feed use (tonnes)], Table7[Species in production (select)], Table11[[#This Row],[Species in production]])*Table11[[#This Row],[eFCR]]), "")</f>
        <v/>
      </c>
      <c r="W15" s="27" t="str">
        <f xml:space="preserve"> IFERROR((SUMIFS(Table38[total EPA and DHA in feed, per type (g)],Table7[Species in production (select)], Table11[[#This Row],[Species in production]])/(SUMIFS(Table7[Feed use (tonnes)],Table7[Species in production (select)], Table11[[#This Row],[Species in production]])*1000)), "")</f>
        <v/>
      </c>
      <c r="X15" s="27" t="str">
        <f>IFERROR((SUMIFS(Table38[EPA and DHA% * feed use],Table7[Species in production (select)], Table11[[#This Row],[Species in production]])/(SUMIFS(Table7[Feed use (tonnes)],Table7[Species in production (select)], Table11[[#This Row],[Species in production]]))), "")</f>
        <v/>
      </c>
    </row>
    <row r="16" spans="3:30" x14ac:dyDescent="0.4">
      <c r="C16" s="31"/>
      <c r="D16" s="237"/>
      <c r="E16" s="238"/>
      <c r="F16" s="238"/>
      <c r="G16" s="238"/>
      <c r="H16" s="238"/>
      <c r="I16" s="31"/>
      <c r="J16" s="238"/>
      <c r="K16" s="30"/>
      <c r="L16" s="239"/>
      <c r="N16" s="19" t="str">
        <f>IF('Dropdown tables - Production'!G14= 0, "", 'Dropdown tables - Production'!G14)</f>
        <v/>
      </c>
      <c r="O16" s="31"/>
      <c r="Q16" s="19" t="str">
        <f>IF('Dropdown tables - Production'!G14= 0, "", 'Dropdown tables - Production'!G14)</f>
        <v/>
      </c>
      <c r="R16" s="27" t="str">
        <f>IF(Table11[[#This Row],[Species in production]]= "", "", SUMIFS(Table126[ASC certified net production volume (tonnes)],Table126[Species in production (Latin name) (select)],Feed!Q16))</f>
        <v/>
      </c>
      <c r="S16" s="27" t="str">
        <f>IFERROR((SUMIFS(Table7[Feed use (tonnes)],Table7[Species in production (select)],Table11[[#This Row],[Species in production]])/Table11[[#This Row],[ASC certified net production volume (tonnes)]]), "")</f>
        <v/>
      </c>
      <c r="T16" s="27" t="str" cm="1">
        <f t="array" ref="T16" xml:space="preserve"> IFERROR((((SUMPRODUCT((Q16=Table10[Species in production])*(Table10[Animal protein content (%)]))*R16)/100)/(SUMIFS(Table38[Protein fed per feed type (tonnes)], Table7[Species in production (select)],Table11[[#This Row],[Species in production]]))*100), "")</f>
        <v/>
      </c>
      <c r="U16" s="27" t="str">
        <f xml:space="preserve"> IFERROR((SUMIFS(Table38[FM%/yield*feed use], Table7[Species in production (select)],Table11[[#This Row],[Species in production]])/SUMIFS(Table7[Feed use (tonnes)],Table7[Species in production (select)], Table11[[#This Row],[Species in production]])*Table11[[#This Row],[eFCR]]), "")</f>
        <v/>
      </c>
      <c r="V16" s="27" t="str">
        <f xml:space="preserve"> IFERROR((SUMIFS(Table38[FO%/yield*feed use], Table7[Species in production (select)],Table11[[#This Row],[Species in production]])/SUMIFS(Table7[Feed use (tonnes)], Table7[Species in production (select)], Table11[[#This Row],[Species in production]])*Table11[[#This Row],[eFCR]]), "")</f>
        <v/>
      </c>
      <c r="W16" s="27" t="str">
        <f xml:space="preserve"> IFERROR((SUMIFS(Table38[total EPA and DHA in feed, per type (g)],Table7[Species in production (select)], Table11[[#This Row],[Species in production]])/(SUMIFS(Table7[Feed use (tonnes)],Table7[Species in production (select)], Table11[[#This Row],[Species in production]])*1000)), "")</f>
        <v/>
      </c>
      <c r="X16" s="27" t="str">
        <f>IFERROR((SUMIFS(Table38[EPA and DHA% * feed use],Table7[Species in production (select)], Table11[[#This Row],[Species in production]])/(SUMIFS(Table7[Feed use (tonnes)],Table7[Species in production (select)], Table11[[#This Row],[Species in production]]))), "")</f>
        <v/>
      </c>
    </row>
    <row r="17" spans="3:24" x14ac:dyDescent="0.4">
      <c r="C17" s="31"/>
      <c r="D17" s="237"/>
      <c r="E17" s="238"/>
      <c r="F17" s="238"/>
      <c r="G17" s="238"/>
      <c r="H17" s="238"/>
      <c r="I17" s="31"/>
      <c r="J17" s="238"/>
      <c r="K17" s="30"/>
      <c r="L17" s="239"/>
      <c r="N17" s="19" t="str">
        <f>IF('Dropdown tables - Production'!G15= 0, "", 'Dropdown tables - Production'!G15)</f>
        <v/>
      </c>
      <c r="O17" s="31"/>
      <c r="Q17" s="19" t="str">
        <f>IF('Dropdown tables - Production'!G15= 0, "", 'Dropdown tables - Production'!G15)</f>
        <v/>
      </c>
      <c r="R17" s="27" t="str">
        <f>IF(Table11[[#This Row],[Species in production]]= "", "", SUMIFS(Table126[ASC certified net production volume (tonnes)],Table126[Species in production (Latin name) (select)],Feed!Q17))</f>
        <v/>
      </c>
      <c r="S17" s="27" t="str">
        <f>IFERROR((SUMIFS(Table7[Feed use (tonnes)],Table7[Species in production (select)],Table11[[#This Row],[Species in production]])/Table11[[#This Row],[ASC certified net production volume (tonnes)]]), "")</f>
        <v/>
      </c>
      <c r="T17" s="27" t="str" cm="1">
        <f t="array" ref="T17" xml:space="preserve"> IFERROR((((SUMPRODUCT((Q17=Table10[Species in production])*(Table10[Animal protein content (%)]))*R17)/100)/(SUMIFS(Table38[Protein fed per feed type (tonnes)], Table7[Species in production (select)],Table11[[#This Row],[Species in production]]))*100), "")</f>
        <v/>
      </c>
      <c r="U17" s="27" t="str">
        <f xml:space="preserve"> IFERROR((SUMIFS(Table38[FM%/yield*feed use], Table7[Species in production (select)],Table11[[#This Row],[Species in production]])/SUMIFS(Table7[Feed use (tonnes)],Table7[Species in production (select)], Table11[[#This Row],[Species in production]])*Table11[[#This Row],[eFCR]]), "")</f>
        <v/>
      </c>
      <c r="V17" s="27" t="str">
        <f xml:space="preserve"> IFERROR((SUMIFS(Table38[FO%/yield*feed use], Table7[Species in production (select)],Table11[[#This Row],[Species in production]])/SUMIFS(Table7[Feed use (tonnes)], Table7[Species in production (select)], Table11[[#This Row],[Species in production]])*Table11[[#This Row],[eFCR]]), "")</f>
        <v/>
      </c>
      <c r="W17" s="27" t="str">
        <f xml:space="preserve"> IFERROR((SUMIFS(Table38[total EPA and DHA in feed, per type (g)],Table7[Species in production (select)], Table11[[#This Row],[Species in production]])/(SUMIFS(Table7[Feed use (tonnes)],Table7[Species in production (select)], Table11[[#This Row],[Species in production]])*1000)), "")</f>
        <v/>
      </c>
      <c r="X17" s="27" t="str">
        <f>IFERROR((SUMIFS(Table38[EPA and DHA% * feed use],Table7[Species in production (select)], Table11[[#This Row],[Species in production]])/(SUMIFS(Table7[Feed use (tonnes)],Table7[Species in production (select)], Table11[[#This Row],[Species in production]]))), "")</f>
        <v/>
      </c>
    </row>
    <row r="18" spans="3:24" x14ac:dyDescent="0.4">
      <c r="C18" s="31"/>
      <c r="D18" s="237"/>
      <c r="E18" s="238"/>
      <c r="F18" s="238"/>
      <c r="G18" s="238"/>
      <c r="H18" s="238"/>
      <c r="I18" s="31"/>
      <c r="J18" s="238"/>
      <c r="K18" s="30"/>
      <c r="L18" s="239"/>
      <c r="N18" s="19" t="str">
        <f>IF('Dropdown tables - Production'!G16= 0, "", 'Dropdown tables - Production'!G16)</f>
        <v/>
      </c>
      <c r="O18" s="31"/>
      <c r="Q18" s="19" t="str">
        <f>IF('Dropdown tables - Production'!G16= 0, "", 'Dropdown tables - Production'!G16)</f>
        <v/>
      </c>
      <c r="R18" s="27" t="str">
        <f>IF(Table11[[#This Row],[Species in production]]= "", "", SUMIFS(Table126[ASC certified net production volume (tonnes)],Table126[Species in production (Latin name) (select)],Feed!Q18))</f>
        <v/>
      </c>
      <c r="S18" s="27" t="str">
        <f>IFERROR((SUMIFS(Table7[Feed use (tonnes)],Table7[Species in production (select)],Table11[[#This Row],[Species in production]])/Table11[[#This Row],[ASC certified net production volume (tonnes)]]), "")</f>
        <v/>
      </c>
      <c r="T18" s="27" t="str" cm="1">
        <f t="array" ref="T18" xml:space="preserve"> IFERROR((((SUMPRODUCT((Q18=Table10[Species in production])*(Table10[Animal protein content (%)]))*R18)/100)/(SUMIFS(Table38[Protein fed per feed type (tonnes)], Table7[Species in production (select)],Table11[[#This Row],[Species in production]]))*100), "")</f>
        <v/>
      </c>
      <c r="U18" s="27" t="str">
        <f xml:space="preserve"> IFERROR((SUMIFS(Table38[FM%/yield*feed use], Table7[Species in production (select)],Table11[[#This Row],[Species in production]])/SUMIFS(Table7[Feed use (tonnes)],Table7[Species in production (select)], Table11[[#This Row],[Species in production]])*Table11[[#This Row],[eFCR]]), "")</f>
        <v/>
      </c>
      <c r="V18" s="27" t="str">
        <f xml:space="preserve"> IFERROR((SUMIFS(Table38[FO%/yield*feed use], Table7[Species in production (select)],Table11[[#This Row],[Species in production]])/SUMIFS(Table7[Feed use (tonnes)], Table7[Species in production (select)], Table11[[#This Row],[Species in production]])*Table11[[#This Row],[eFCR]]), "")</f>
        <v/>
      </c>
      <c r="W18" s="27" t="str">
        <f xml:space="preserve"> IFERROR((SUMIFS(Table38[total EPA and DHA in feed, per type (g)],Table7[Species in production (select)], Table11[[#This Row],[Species in production]])/(SUMIFS(Table7[Feed use (tonnes)],Table7[Species in production (select)], Table11[[#This Row],[Species in production]])*1000)), "")</f>
        <v/>
      </c>
      <c r="X18" s="27" t="str">
        <f>IFERROR((SUMIFS(Table38[EPA and DHA% * feed use],Table7[Species in production (select)], Table11[[#This Row],[Species in production]])/(SUMIFS(Table7[Feed use (tonnes)],Table7[Species in production (select)], Table11[[#This Row],[Species in production]]))), "")</f>
        <v/>
      </c>
    </row>
    <row r="19" spans="3:24" x14ac:dyDescent="0.4">
      <c r="C19" s="31"/>
      <c r="D19" s="237"/>
      <c r="E19" s="238"/>
      <c r="F19" s="238"/>
      <c r="G19" s="238"/>
      <c r="H19" s="238"/>
      <c r="I19" s="31"/>
      <c r="J19" s="238"/>
      <c r="K19" s="30"/>
      <c r="L19" s="239"/>
      <c r="N19" s="19" t="str">
        <f>IF('Dropdown tables - Production'!G17= 0, "", 'Dropdown tables - Production'!G17)</f>
        <v/>
      </c>
      <c r="O19" s="31"/>
      <c r="Q19" s="19" t="str">
        <f>IF('Dropdown tables - Production'!G17= 0, "", 'Dropdown tables - Production'!G17)</f>
        <v/>
      </c>
      <c r="R19" s="27" t="str">
        <f>IF(Table11[[#This Row],[Species in production]]= "", "", SUMIFS(Table126[ASC certified net production volume (tonnes)],Table126[Species in production (Latin name) (select)],Feed!Q19))</f>
        <v/>
      </c>
      <c r="S19" s="27" t="str">
        <f>IFERROR((SUMIFS(Table7[Feed use (tonnes)],Table7[Species in production (select)],Table11[[#This Row],[Species in production]])/Table11[[#This Row],[ASC certified net production volume (tonnes)]]), "")</f>
        <v/>
      </c>
      <c r="T19" s="27" t="str" cm="1">
        <f t="array" ref="T19" xml:space="preserve"> IFERROR((((SUMPRODUCT((Q19=Table10[Species in production])*(Table10[Animal protein content (%)]))*R19)/100)/(SUMIFS(Table38[Protein fed per feed type (tonnes)], Table7[Species in production (select)],Table11[[#This Row],[Species in production]]))*100), "")</f>
        <v/>
      </c>
      <c r="U19" s="27" t="str">
        <f xml:space="preserve"> IFERROR((SUMIFS(Table38[FM%/yield*feed use], Table7[Species in production (select)],Table11[[#This Row],[Species in production]])/SUMIFS(Table7[Feed use (tonnes)],Table7[Species in production (select)], Table11[[#This Row],[Species in production]])*Table11[[#This Row],[eFCR]]), "")</f>
        <v/>
      </c>
      <c r="V19" s="27" t="str">
        <f xml:space="preserve"> IFERROR((SUMIFS(Table38[FO%/yield*feed use], Table7[Species in production (select)],Table11[[#This Row],[Species in production]])/SUMIFS(Table7[Feed use (tonnes)], Table7[Species in production (select)], Table11[[#This Row],[Species in production]])*Table11[[#This Row],[eFCR]]), "")</f>
        <v/>
      </c>
      <c r="W19" s="27" t="str">
        <f xml:space="preserve"> IFERROR((SUMIFS(Table38[total EPA and DHA in feed, per type (g)],Table7[Species in production (select)], Table11[[#This Row],[Species in production]])/(SUMIFS(Table7[Feed use (tonnes)],Table7[Species in production (select)], Table11[[#This Row],[Species in production]])*1000)), "")</f>
        <v/>
      </c>
      <c r="X19" s="27" t="str">
        <f>IFERROR((SUMIFS(Table38[EPA and DHA% * feed use],Table7[Species in production (select)], Table11[[#This Row],[Species in production]])/(SUMIFS(Table7[Feed use (tonnes)],Table7[Species in production (select)], Table11[[#This Row],[Species in production]]))), "")</f>
        <v/>
      </c>
    </row>
    <row r="20" spans="3:24" x14ac:dyDescent="0.4">
      <c r="C20" s="31"/>
      <c r="D20" s="237"/>
      <c r="E20" s="238"/>
      <c r="F20" s="238"/>
      <c r="G20" s="238"/>
      <c r="H20" s="238"/>
      <c r="I20" s="31"/>
      <c r="J20" s="238"/>
      <c r="K20" s="30"/>
      <c r="L20" s="239"/>
      <c r="N20" s="19" t="str">
        <f>IF('Dropdown tables - Production'!G18= 0, "", 'Dropdown tables - Production'!G18)</f>
        <v/>
      </c>
      <c r="O20" s="31"/>
      <c r="Q20" s="19" t="str">
        <f>IF('Dropdown tables - Production'!G18= 0, "", 'Dropdown tables - Production'!G18)</f>
        <v/>
      </c>
      <c r="R20" s="27" t="str">
        <f>IF(Table11[[#This Row],[Species in production]]= "", "", SUMIFS(Table126[ASC certified net production volume (tonnes)],Table126[Species in production (Latin name) (select)],Feed!Q20))</f>
        <v/>
      </c>
      <c r="S20" s="27" t="str">
        <f>IFERROR((SUMIFS(Table7[Feed use (tonnes)],Table7[Species in production (select)],Table11[[#This Row],[Species in production]])/Table11[[#This Row],[ASC certified net production volume (tonnes)]]), "")</f>
        <v/>
      </c>
      <c r="T20" s="27" t="str" cm="1">
        <f t="array" ref="T20" xml:space="preserve"> IFERROR((((SUMPRODUCT((Q20=Table10[Species in production])*(Table10[Animal protein content (%)]))*R20)/100)/(SUMIFS(Table38[Protein fed per feed type (tonnes)], Table7[Species in production (select)],Table11[[#This Row],[Species in production]]))*100), "")</f>
        <v/>
      </c>
      <c r="U20" s="27" t="str">
        <f xml:space="preserve"> IFERROR((SUMIFS(Table38[FM%/yield*feed use], Table7[Species in production (select)],Table11[[#This Row],[Species in production]])/SUMIFS(Table7[Feed use (tonnes)],Table7[Species in production (select)], Table11[[#This Row],[Species in production]])*Table11[[#This Row],[eFCR]]), "")</f>
        <v/>
      </c>
      <c r="V20" s="27" t="str">
        <f xml:space="preserve"> IFERROR((SUMIFS(Table38[FO%/yield*feed use], Table7[Species in production (select)],Table11[[#This Row],[Species in production]])/SUMIFS(Table7[Feed use (tonnes)], Table7[Species in production (select)], Table11[[#This Row],[Species in production]])*Table11[[#This Row],[eFCR]]), "")</f>
        <v/>
      </c>
      <c r="W20" s="27" t="str">
        <f xml:space="preserve"> IFERROR((SUMIFS(Table38[total EPA and DHA in feed, per type (g)],Table7[Species in production (select)], Table11[[#This Row],[Species in production]])/(SUMIFS(Table7[Feed use (tonnes)],Table7[Species in production (select)], Table11[[#This Row],[Species in production]])*1000)), "")</f>
        <v/>
      </c>
      <c r="X20" s="27" t="str">
        <f>IFERROR((SUMIFS(Table38[EPA and DHA% * feed use],Table7[Species in production (select)], Table11[[#This Row],[Species in production]])/(SUMIFS(Table7[Feed use (tonnes)],Table7[Species in production (select)], Table11[[#This Row],[Species in production]]))), "")</f>
        <v/>
      </c>
    </row>
    <row r="21" spans="3:24" x14ac:dyDescent="0.4">
      <c r="C21" s="31"/>
      <c r="D21" s="237"/>
      <c r="E21" s="238"/>
      <c r="F21" s="238"/>
      <c r="G21" s="238"/>
      <c r="H21" s="238"/>
      <c r="I21" s="31"/>
      <c r="J21" s="238"/>
      <c r="K21" s="30"/>
      <c r="L21" s="239"/>
      <c r="N21" s="19" t="str">
        <f>IF('Dropdown tables - Production'!G19= 0, "", 'Dropdown tables - Production'!G19)</f>
        <v/>
      </c>
      <c r="O21" s="31"/>
      <c r="Q21" s="19" t="str">
        <f>IF('Dropdown tables - Production'!G19= 0, "", 'Dropdown tables - Production'!G19)</f>
        <v/>
      </c>
      <c r="R21" s="27" t="str">
        <f>IF(Table11[[#This Row],[Species in production]]= "", "", SUMIFS(Table126[ASC certified net production volume (tonnes)],Table126[Species in production (Latin name) (select)],Feed!Q21))</f>
        <v/>
      </c>
      <c r="S21" s="27" t="str">
        <f>IFERROR((SUMIFS(Table7[Feed use (tonnes)],Table7[Species in production (select)],Table11[[#This Row],[Species in production]])/Table11[[#This Row],[ASC certified net production volume (tonnes)]]), "")</f>
        <v/>
      </c>
      <c r="T21" s="27" t="str" cm="1">
        <f t="array" ref="T21" xml:space="preserve"> IFERROR((((SUMPRODUCT((Q21=Table10[Species in production])*(Table10[Animal protein content (%)]))*R21)/100)/(SUMIFS(Table38[Protein fed per feed type (tonnes)], Table7[Species in production (select)],Table11[[#This Row],[Species in production]]))*100), "")</f>
        <v/>
      </c>
      <c r="U21" s="27" t="str">
        <f xml:space="preserve"> IFERROR((SUMIFS(Table38[FM%/yield*feed use], Table7[Species in production (select)],Table11[[#This Row],[Species in production]])/SUMIFS(Table7[Feed use (tonnes)],Table7[Species in production (select)], Table11[[#This Row],[Species in production]])*Table11[[#This Row],[eFCR]]), "")</f>
        <v/>
      </c>
      <c r="V21" s="27" t="str">
        <f xml:space="preserve"> IFERROR((SUMIFS(Table38[FO%/yield*feed use], Table7[Species in production (select)],Table11[[#This Row],[Species in production]])/SUMIFS(Table7[Feed use (tonnes)], Table7[Species in production (select)], Table11[[#This Row],[Species in production]])*Table11[[#This Row],[eFCR]]), "")</f>
        <v/>
      </c>
      <c r="W21" s="27" t="str">
        <f xml:space="preserve"> IFERROR((SUMIFS(Table38[total EPA and DHA in feed, per type (g)],Table7[Species in production (select)], Table11[[#This Row],[Species in production]])/(SUMIFS(Table7[Feed use (tonnes)],Table7[Species in production (select)], Table11[[#This Row],[Species in production]])*1000)), "")</f>
        <v/>
      </c>
      <c r="X21" s="27" t="str">
        <f>IFERROR((SUMIFS(Table38[EPA and DHA% * feed use],Table7[Species in production (select)], Table11[[#This Row],[Species in production]])/(SUMIFS(Table7[Feed use (tonnes)],Table7[Species in production (select)], Table11[[#This Row],[Species in production]]))), "")</f>
        <v/>
      </c>
    </row>
    <row r="22" spans="3:24" x14ac:dyDescent="0.4">
      <c r="C22" s="31"/>
      <c r="D22" s="237"/>
      <c r="E22" s="238"/>
      <c r="F22" s="238"/>
      <c r="G22" s="238"/>
      <c r="H22" s="238"/>
      <c r="I22" s="31"/>
      <c r="J22" s="238"/>
      <c r="K22" s="30"/>
      <c r="L22" s="239"/>
      <c r="N22" s="19" t="str">
        <f>IF('Dropdown tables - Production'!G20= 0, "", 'Dropdown tables - Production'!G20)</f>
        <v/>
      </c>
      <c r="O22" s="31"/>
      <c r="Q22" s="19" t="str">
        <f>IF('Dropdown tables - Production'!G20= 0, "", 'Dropdown tables - Production'!G20)</f>
        <v/>
      </c>
      <c r="R22" s="27" t="str">
        <f>IF(Table11[[#This Row],[Species in production]]= "", "", SUMIFS(Table126[ASC certified net production volume (tonnes)],Table126[Species in production (Latin name) (select)],Feed!Q22))</f>
        <v/>
      </c>
      <c r="S22" s="27" t="str">
        <f>IFERROR((SUMIFS(Table7[Feed use (tonnes)],Table7[Species in production (select)],Table11[[#This Row],[Species in production]])/Table11[[#This Row],[ASC certified net production volume (tonnes)]]), "")</f>
        <v/>
      </c>
      <c r="T22" s="27" t="str" cm="1">
        <f t="array" ref="T22" xml:space="preserve"> IFERROR((((SUMPRODUCT((Q22=Table10[Species in production])*(Table10[Animal protein content (%)]))*R22)/100)/(SUMIFS(Table38[Protein fed per feed type (tonnes)], Table7[Species in production (select)],Table11[[#This Row],[Species in production]]))*100), "")</f>
        <v/>
      </c>
      <c r="U22" s="27" t="str">
        <f xml:space="preserve"> IFERROR((SUMIFS(Table38[FM%/yield*feed use], Table7[Species in production (select)],Table11[[#This Row],[Species in production]])/SUMIFS(Table7[Feed use (tonnes)],Table7[Species in production (select)], Table11[[#This Row],[Species in production]])*Table11[[#This Row],[eFCR]]), "")</f>
        <v/>
      </c>
      <c r="V22" s="27" t="str">
        <f xml:space="preserve"> IFERROR((SUMIFS(Table38[FO%/yield*feed use], Table7[Species in production (select)],Table11[[#This Row],[Species in production]])/SUMIFS(Table7[Feed use (tonnes)], Table7[Species in production (select)], Table11[[#This Row],[Species in production]])*Table11[[#This Row],[eFCR]]), "")</f>
        <v/>
      </c>
      <c r="W22" s="27" t="str">
        <f xml:space="preserve"> IFERROR((SUMIFS(Table38[total EPA and DHA in feed, per type (g)],Table7[Species in production (select)], Table11[[#This Row],[Species in production]])/(SUMIFS(Table7[Feed use (tonnes)],Table7[Species in production (select)], Table11[[#This Row],[Species in production]])*1000)), "")</f>
        <v/>
      </c>
      <c r="X22" s="27" t="str">
        <f>IFERROR((SUMIFS(Table38[EPA and DHA% * feed use],Table7[Species in production (select)], Table11[[#This Row],[Species in production]])/(SUMIFS(Table7[Feed use (tonnes)],Table7[Species in production (select)], Table11[[#This Row],[Species in production]]))), "")</f>
        <v/>
      </c>
    </row>
    <row r="23" spans="3:24" x14ac:dyDescent="0.4">
      <c r="C23" s="31"/>
      <c r="D23" s="237"/>
      <c r="E23" s="238"/>
      <c r="F23" s="238"/>
      <c r="G23" s="238"/>
      <c r="H23" s="238"/>
      <c r="I23" s="31"/>
      <c r="J23" s="238"/>
      <c r="K23" s="30"/>
      <c r="L23" s="239"/>
      <c r="N23" s="19" t="str">
        <f>IF('Dropdown tables - Production'!G21= 0, "", 'Dropdown tables - Production'!G21)</f>
        <v/>
      </c>
      <c r="O23" s="31"/>
      <c r="Q23" s="19" t="str">
        <f>IF('Dropdown tables - Production'!G21= 0, "", 'Dropdown tables - Production'!G21)</f>
        <v/>
      </c>
      <c r="R23" s="27" t="str">
        <f>IF(Table11[[#This Row],[Species in production]]= "", "", SUMIFS(Table126[ASC certified net production volume (tonnes)],Table126[Species in production (Latin name) (select)],Feed!Q23))</f>
        <v/>
      </c>
      <c r="S23" s="27" t="str">
        <f>IFERROR((SUMIFS(Table7[Feed use (tonnes)],Table7[Species in production (select)],Table11[[#This Row],[Species in production]])/Table11[[#This Row],[ASC certified net production volume (tonnes)]]), "")</f>
        <v/>
      </c>
      <c r="T23" s="27" t="str" cm="1">
        <f t="array" ref="T23" xml:space="preserve"> IFERROR((((SUMPRODUCT((Q23=Table10[Species in production])*(Table10[Animal protein content (%)]))*R23)/100)/(SUMIFS(Table38[Protein fed per feed type (tonnes)], Table7[Species in production (select)],Table11[[#This Row],[Species in production]]))*100), "")</f>
        <v/>
      </c>
      <c r="U23" s="27" t="str">
        <f xml:space="preserve"> IFERROR((SUMIFS(Table38[FM%/yield*feed use], Table7[Species in production (select)],Table11[[#This Row],[Species in production]])/SUMIFS(Table7[Feed use (tonnes)],Table7[Species in production (select)], Table11[[#This Row],[Species in production]])*Table11[[#This Row],[eFCR]]), "")</f>
        <v/>
      </c>
      <c r="V23" s="27" t="str">
        <f xml:space="preserve"> IFERROR((SUMIFS(Table38[FO%/yield*feed use], Table7[Species in production (select)],Table11[[#This Row],[Species in production]])/SUMIFS(Table7[Feed use (tonnes)], Table7[Species in production (select)], Table11[[#This Row],[Species in production]])*Table11[[#This Row],[eFCR]]), "")</f>
        <v/>
      </c>
      <c r="W23" s="27" t="str">
        <f xml:space="preserve"> IFERROR((SUMIFS(Table38[total EPA and DHA in feed, per type (g)],Table7[Species in production (select)], Table11[[#This Row],[Species in production]])/(SUMIFS(Table7[Feed use (tonnes)],Table7[Species in production (select)], Table11[[#This Row],[Species in production]])*1000)), "")</f>
        <v/>
      </c>
      <c r="X23" s="27" t="str">
        <f>IFERROR((SUMIFS(Table38[EPA and DHA% * feed use],Table7[Species in production (select)], Table11[[#This Row],[Species in production]])/(SUMIFS(Table7[Feed use (tonnes)],Table7[Species in production (select)], Table11[[#This Row],[Species in production]]))), "")</f>
        <v/>
      </c>
    </row>
    <row r="24" spans="3:24" x14ac:dyDescent="0.4">
      <c r="C24" s="31"/>
      <c r="D24" s="237"/>
      <c r="E24" s="238"/>
      <c r="F24" s="238"/>
      <c r="G24" s="238"/>
      <c r="H24" s="238"/>
      <c r="I24" s="31"/>
      <c r="J24" s="238"/>
      <c r="K24" s="30"/>
      <c r="L24" s="239"/>
      <c r="N24" s="19" t="str">
        <f>IF('Dropdown tables - Production'!G22= 0, "", 'Dropdown tables - Production'!G22)</f>
        <v/>
      </c>
      <c r="O24" s="31"/>
      <c r="Q24" s="19" t="str">
        <f>IF('Dropdown tables - Production'!G22= 0, "", 'Dropdown tables - Production'!G22)</f>
        <v/>
      </c>
      <c r="R24" s="27" t="str">
        <f>IF(Table11[[#This Row],[Species in production]]= "", "", SUMIFS(Table126[ASC certified net production volume (tonnes)],Table126[Species in production (Latin name) (select)],Feed!Q24))</f>
        <v/>
      </c>
      <c r="S24" s="27" t="str">
        <f>IFERROR((SUMIFS(Table7[Feed use (tonnes)],Table7[Species in production (select)],Table11[[#This Row],[Species in production]])/Table11[[#This Row],[ASC certified net production volume (tonnes)]]), "")</f>
        <v/>
      </c>
      <c r="T24" s="27" t="str" cm="1">
        <f t="array" ref="T24" xml:space="preserve"> IFERROR((((SUMPRODUCT((Q24=Table10[Species in production])*(Table10[Animal protein content (%)]))*R24)/100)/(SUMIFS(Table38[Protein fed per feed type (tonnes)], Table7[Species in production (select)],Table11[[#This Row],[Species in production]]))*100), "")</f>
        <v/>
      </c>
      <c r="U24" s="27" t="str">
        <f xml:space="preserve"> IFERROR((SUMIFS(Table38[FM%/yield*feed use], Table7[Species in production (select)],Table11[[#This Row],[Species in production]])/SUMIFS(Table7[Feed use (tonnes)],Table7[Species in production (select)], Table11[[#This Row],[Species in production]])*Table11[[#This Row],[eFCR]]), "")</f>
        <v/>
      </c>
      <c r="V24" s="27" t="str">
        <f xml:space="preserve"> IFERROR((SUMIFS(Table38[FO%/yield*feed use], Table7[Species in production (select)],Table11[[#This Row],[Species in production]])/SUMIFS(Table7[Feed use (tonnes)], Table7[Species in production (select)], Table11[[#This Row],[Species in production]])*Table11[[#This Row],[eFCR]]), "")</f>
        <v/>
      </c>
      <c r="W24" s="27" t="str">
        <f xml:space="preserve"> IFERROR((SUMIFS(Table38[total EPA and DHA in feed, per type (g)],Table7[Species in production (select)], Table11[[#This Row],[Species in production]])/(SUMIFS(Table7[Feed use (tonnes)],Table7[Species in production (select)], Table11[[#This Row],[Species in production]])*1000)), "")</f>
        <v/>
      </c>
      <c r="X24" s="27" t="str">
        <f>IFERROR((SUMIFS(Table38[EPA and DHA% * feed use],Table7[Species in production (select)], Table11[[#This Row],[Species in production]])/(SUMIFS(Table7[Feed use (tonnes)],Table7[Species in production (select)], Table11[[#This Row],[Species in production]]))), "")</f>
        <v/>
      </c>
    </row>
    <row r="25" spans="3:24" x14ac:dyDescent="0.4">
      <c r="C25" s="31"/>
      <c r="D25" s="237"/>
      <c r="E25" s="238"/>
      <c r="F25" s="238"/>
      <c r="G25" s="238"/>
      <c r="H25" s="238"/>
      <c r="I25" s="31"/>
      <c r="J25" s="238"/>
      <c r="K25" s="30"/>
      <c r="L25" s="239"/>
      <c r="N25" s="19" t="str">
        <f>IF('Dropdown tables - Production'!G23= 0, "", 'Dropdown tables - Production'!G23)</f>
        <v/>
      </c>
      <c r="O25" s="31"/>
      <c r="Q25" s="19" t="str">
        <f>IF('Dropdown tables - Production'!G23= 0, "", 'Dropdown tables - Production'!G23)</f>
        <v/>
      </c>
      <c r="R25" s="27" t="str">
        <f>IF(Table11[[#This Row],[Species in production]]= "", "", SUMIFS(Table126[ASC certified net production volume (tonnes)],Table126[Species in production (Latin name) (select)],Feed!Q25))</f>
        <v/>
      </c>
      <c r="S25" s="27" t="str">
        <f>IFERROR((SUMIFS(Table7[Feed use (tonnes)],Table7[Species in production (select)],Table11[[#This Row],[Species in production]])/Table11[[#This Row],[ASC certified net production volume (tonnes)]]), "")</f>
        <v/>
      </c>
      <c r="T25" s="27" t="str" cm="1">
        <f t="array" ref="T25" xml:space="preserve"> IFERROR((((SUMPRODUCT((Q25=Table10[Species in production])*(Table10[Animal protein content (%)]))*R25)/100)/(SUMIFS(Table38[Protein fed per feed type (tonnes)], Table7[Species in production (select)],Table11[[#This Row],[Species in production]]))*100), "")</f>
        <v/>
      </c>
      <c r="U25" s="27" t="str">
        <f xml:space="preserve"> IFERROR((SUMIFS(Table38[FM%/yield*feed use], Table7[Species in production (select)],Table11[[#This Row],[Species in production]])/SUMIFS(Table7[Feed use (tonnes)],Table7[Species in production (select)], Table11[[#This Row],[Species in production]])*Table11[[#This Row],[eFCR]]), "")</f>
        <v/>
      </c>
      <c r="V25" s="27" t="str">
        <f xml:space="preserve"> IFERROR((SUMIFS(Table38[FO%/yield*feed use], Table7[Species in production (select)],Table11[[#This Row],[Species in production]])/SUMIFS(Table7[Feed use (tonnes)], Table7[Species in production (select)], Table11[[#This Row],[Species in production]])*Table11[[#This Row],[eFCR]]), "")</f>
        <v/>
      </c>
      <c r="W25" s="27" t="str">
        <f xml:space="preserve"> IFERROR((SUMIFS(Table38[total EPA and DHA in feed, per type (g)],Table7[Species in production (select)], Table11[[#This Row],[Species in production]])/(SUMIFS(Table7[Feed use (tonnes)],Table7[Species in production (select)], Table11[[#This Row],[Species in production]])*1000)), "")</f>
        <v/>
      </c>
      <c r="X25" s="27" t="str">
        <f>IFERROR((SUMIFS(Table38[EPA and DHA% * feed use],Table7[Species in production (select)], Table11[[#This Row],[Species in production]])/(SUMIFS(Table7[Feed use (tonnes)],Table7[Species in production (select)], Table11[[#This Row],[Species in production]]))), "")</f>
        <v/>
      </c>
    </row>
    <row r="26" spans="3:24" x14ac:dyDescent="0.4">
      <c r="C26" s="31"/>
      <c r="D26" s="237"/>
      <c r="E26" s="238"/>
      <c r="F26" s="238"/>
      <c r="G26" s="238"/>
      <c r="H26" s="238"/>
      <c r="I26" s="31"/>
      <c r="J26" s="238"/>
      <c r="K26" s="30"/>
      <c r="L26" s="239"/>
      <c r="N26" s="19" t="str">
        <f>IF('Dropdown tables - Production'!G24= 0, "", 'Dropdown tables - Production'!G24)</f>
        <v/>
      </c>
      <c r="O26" s="31"/>
      <c r="Q26" s="19" t="str">
        <f>IF('Dropdown tables - Production'!G24= 0, "", 'Dropdown tables - Production'!G24)</f>
        <v/>
      </c>
      <c r="R26" s="27" t="str">
        <f>IF(Table11[[#This Row],[Species in production]]= "", "", SUMIFS(Table126[ASC certified net production volume (tonnes)],Table126[Species in production (Latin name) (select)],Feed!Q26))</f>
        <v/>
      </c>
      <c r="S26" s="27" t="str">
        <f>IFERROR((SUMIFS(Table7[Feed use (tonnes)],Table7[Species in production (select)],Table11[[#This Row],[Species in production]])/Table11[[#This Row],[ASC certified net production volume (tonnes)]]), "")</f>
        <v/>
      </c>
      <c r="T26" s="27" t="str" cm="1">
        <f t="array" ref="T26" xml:space="preserve"> IFERROR((((SUMPRODUCT((Q26=Table10[Species in production])*(Table10[Animal protein content (%)]))*R26)/100)/(SUMIFS(Table38[Protein fed per feed type (tonnes)], Table7[Species in production (select)],Table11[[#This Row],[Species in production]]))*100), "")</f>
        <v/>
      </c>
      <c r="U26" s="27" t="str">
        <f xml:space="preserve"> IFERROR((SUMIFS(Table38[FM%/yield*feed use], Table7[Species in production (select)],Table11[[#This Row],[Species in production]])/SUMIFS(Table7[Feed use (tonnes)],Table7[Species in production (select)], Table11[[#This Row],[Species in production]])*Table11[[#This Row],[eFCR]]), "")</f>
        <v/>
      </c>
      <c r="V26" s="27" t="str">
        <f xml:space="preserve"> IFERROR((SUMIFS(Table38[FO%/yield*feed use], Table7[Species in production (select)],Table11[[#This Row],[Species in production]])/SUMIFS(Table7[Feed use (tonnes)], Table7[Species in production (select)], Table11[[#This Row],[Species in production]])*Table11[[#This Row],[eFCR]]), "")</f>
        <v/>
      </c>
      <c r="W26" s="27" t="str">
        <f xml:space="preserve"> IFERROR((SUMIFS(Table38[total EPA and DHA in feed, per type (g)],Table7[Species in production (select)], Table11[[#This Row],[Species in production]])/(SUMIFS(Table7[Feed use (tonnes)],Table7[Species in production (select)], Table11[[#This Row],[Species in production]])*1000)), "")</f>
        <v/>
      </c>
      <c r="X26" s="27" t="str">
        <f>IFERROR((SUMIFS(Table38[EPA and DHA% * feed use],Table7[Species in production (select)], Table11[[#This Row],[Species in production]])/(SUMIFS(Table7[Feed use (tonnes)],Table7[Species in production (select)], Table11[[#This Row],[Species in production]]))), "")</f>
        <v/>
      </c>
    </row>
    <row r="27" spans="3:24" x14ac:dyDescent="0.4">
      <c r="C27" s="31"/>
      <c r="D27" s="237"/>
      <c r="E27" s="238"/>
      <c r="F27" s="238"/>
      <c r="G27" s="238"/>
      <c r="H27" s="238"/>
      <c r="I27" s="31"/>
      <c r="J27" s="238"/>
      <c r="K27" s="30"/>
      <c r="L27" s="239"/>
      <c r="N27" s="19" t="str">
        <f>IF('Dropdown tables - Production'!G25= 0, "", 'Dropdown tables - Production'!G25)</f>
        <v/>
      </c>
      <c r="O27" s="31"/>
      <c r="Q27" s="19" t="str">
        <f>IF('Dropdown tables - Production'!G25= 0, "", 'Dropdown tables - Production'!G25)</f>
        <v/>
      </c>
      <c r="R27" s="27" t="str">
        <f>IF(Table11[[#This Row],[Species in production]]= "", "", SUMIFS(Table126[ASC certified net production volume (tonnes)],Table126[Species in production (Latin name) (select)],Feed!Q27))</f>
        <v/>
      </c>
      <c r="S27" s="27" t="str">
        <f>IFERROR((SUMIFS(Table7[Feed use (tonnes)],Table7[Species in production (select)],Table11[[#This Row],[Species in production]])/Table11[[#This Row],[ASC certified net production volume (tonnes)]]), "")</f>
        <v/>
      </c>
      <c r="T27" s="27" t="str" cm="1">
        <f t="array" ref="T27" xml:space="preserve"> IFERROR((((SUMPRODUCT((Q27=Table10[Species in production])*(Table10[Animal protein content (%)]))*R27)/100)/(SUMIFS(Table38[Protein fed per feed type (tonnes)], Table7[Species in production (select)],Table11[[#This Row],[Species in production]]))*100), "")</f>
        <v/>
      </c>
      <c r="U27" s="27" t="str">
        <f xml:space="preserve"> IFERROR((SUMIFS(Table38[FM%/yield*feed use], Table7[Species in production (select)],Table11[[#This Row],[Species in production]])/SUMIFS(Table7[Feed use (tonnes)],Table7[Species in production (select)], Table11[[#This Row],[Species in production]])*Table11[[#This Row],[eFCR]]), "")</f>
        <v/>
      </c>
      <c r="V27" s="27" t="str">
        <f xml:space="preserve"> IFERROR((SUMIFS(Table38[FO%/yield*feed use], Table7[Species in production (select)],Table11[[#This Row],[Species in production]])/SUMIFS(Table7[Feed use (tonnes)], Table7[Species in production (select)], Table11[[#This Row],[Species in production]])*Table11[[#This Row],[eFCR]]), "")</f>
        <v/>
      </c>
      <c r="W27" s="27" t="str">
        <f xml:space="preserve"> IFERROR((SUMIFS(Table38[total EPA and DHA in feed, per type (g)],Table7[Species in production (select)], Table11[[#This Row],[Species in production]])/(SUMIFS(Table7[Feed use (tonnes)],Table7[Species in production (select)], Table11[[#This Row],[Species in production]])*1000)), "")</f>
        <v/>
      </c>
      <c r="X27" s="27" t="str">
        <f>IFERROR((SUMIFS(Table38[EPA and DHA% * feed use],Table7[Species in production (select)], Table11[[#This Row],[Species in production]])/(SUMIFS(Table7[Feed use (tonnes)],Table7[Species in production (select)], Table11[[#This Row],[Species in production]]))), "")</f>
        <v/>
      </c>
    </row>
    <row r="28" spans="3:24" x14ac:dyDescent="0.4">
      <c r="C28" s="31"/>
      <c r="D28" s="237"/>
      <c r="E28" s="238"/>
      <c r="F28" s="238"/>
      <c r="G28" s="238"/>
      <c r="H28" s="238"/>
      <c r="I28" s="31"/>
      <c r="J28" s="238"/>
      <c r="K28" s="30"/>
      <c r="L28" s="239"/>
      <c r="N28" s="19" t="str">
        <f>IF('Dropdown tables - Production'!G26= 0, "", 'Dropdown tables - Production'!G26)</f>
        <v/>
      </c>
      <c r="O28" s="31"/>
      <c r="Q28" s="19" t="str">
        <f>IF('Dropdown tables - Production'!G26= 0, "", 'Dropdown tables - Production'!G26)</f>
        <v/>
      </c>
      <c r="R28" s="27" t="str">
        <f>IF(Table11[[#This Row],[Species in production]]= "", "", SUMIFS(Table126[ASC certified net production volume (tonnes)],Table126[Species in production (Latin name) (select)],Feed!Q28))</f>
        <v/>
      </c>
      <c r="S28" s="27" t="str">
        <f>IFERROR((SUMIFS(Table7[Feed use (tonnes)],Table7[Species in production (select)],Table11[[#This Row],[Species in production]])/Table11[[#This Row],[ASC certified net production volume (tonnes)]]), "")</f>
        <v/>
      </c>
      <c r="T28" s="27" t="str" cm="1">
        <f t="array" ref="T28" xml:space="preserve"> IFERROR((((SUMPRODUCT((Q28=Table10[Species in production])*(Table10[Animal protein content (%)]))*R28)/100)/(SUMIFS(Table38[Protein fed per feed type (tonnes)], Table7[Species in production (select)],Table11[[#This Row],[Species in production]]))*100), "")</f>
        <v/>
      </c>
      <c r="U28" s="27" t="str">
        <f xml:space="preserve"> IFERROR((SUMIFS(Table38[FM%/yield*feed use], Table7[Species in production (select)],Table11[[#This Row],[Species in production]])/SUMIFS(Table7[Feed use (tonnes)],Table7[Species in production (select)], Table11[[#This Row],[Species in production]])*Table11[[#This Row],[eFCR]]), "")</f>
        <v/>
      </c>
      <c r="V28" s="27" t="str">
        <f xml:space="preserve"> IFERROR((SUMIFS(Table38[FO%/yield*feed use], Table7[Species in production (select)],Table11[[#This Row],[Species in production]])/SUMIFS(Table7[Feed use (tonnes)], Table7[Species in production (select)], Table11[[#This Row],[Species in production]])*Table11[[#This Row],[eFCR]]), "")</f>
        <v/>
      </c>
      <c r="W28" s="27" t="str">
        <f xml:space="preserve"> IFERROR((SUMIFS(Table38[total EPA and DHA in feed, per type (g)],Table7[Species in production (select)], Table11[[#This Row],[Species in production]])/(SUMIFS(Table7[Feed use (tonnes)],Table7[Species in production (select)], Table11[[#This Row],[Species in production]])*1000)), "")</f>
        <v/>
      </c>
      <c r="X28" s="27" t="str">
        <f>IFERROR((SUMIFS(Table38[EPA and DHA% * feed use],Table7[Species in production (select)], Table11[[#This Row],[Species in production]])/(SUMIFS(Table7[Feed use (tonnes)],Table7[Species in production (select)], Table11[[#This Row],[Species in production]]))), "")</f>
        <v/>
      </c>
    </row>
    <row r="29" spans="3:24" x14ac:dyDescent="0.4">
      <c r="C29" s="31"/>
      <c r="D29" s="237"/>
      <c r="E29" s="238"/>
      <c r="F29" s="238"/>
      <c r="G29" s="238"/>
      <c r="H29" s="238"/>
      <c r="I29" s="31"/>
      <c r="J29" s="238"/>
      <c r="K29" s="30"/>
      <c r="L29" s="239"/>
      <c r="N29" s="19" t="str">
        <f>IF('Dropdown tables - Production'!G27= 0, "", 'Dropdown tables - Production'!G27)</f>
        <v/>
      </c>
      <c r="O29" s="31"/>
      <c r="Q29" s="19" t="str">
        <f>IF('Dropdown tables - Production'!G27= 0, "", 'Dropdown tables - Production'!G27)</f>
        <v/>
      </c>
      <c r="R29" s="27" t="str">
        <f>IF(Table11[[#This Row],[Species in production]]= "", "", SUMIFS(Table126[ASC certified net production volume (tonnes)],Table126[Species in production (Latin name) (select)],Feed!Q29))</f>
        <v/>
      </c>
      <c r="S29" s="27" t="str">
        <f>IFERROR((SUMIFS(Table7[Feed use (tonnes)],Table7[Species in production (select)],Table11[[#This Row],[Species in production]])/Table11[[#This Row],[ASC certified net production volume (tonnes)]]), "")</f>
        <v/>
      </c>
      <c r="T29" s="27" t="str" cm="1">
        <f t="array" ref="T29" xml:space="preserve"> IFERROR((((SUMPRODUCT((Q29=Table10[Species in production])*(Table10[Animal protein content (%)]))*R29)/100)/(SUMIFS(Table38[Protein fed per feed type (tonnes)], Table7[Species in production (select)],Table11[[#This Row],[Species in production]]))*100), "")</f>
        <v/>
      </c>
      <c r="U29" s="27" t="str">
        <f xml:space="preserve"> IFERROR((SUMIFS(Table38[FM%/yield*feed use], Table7[Species in production (select)],Table11[[#This Row],[Species in production]])/SUMIFS(Table7[Feed use (tonnes)],Table7[Species in production (select)], Table11[[#This Row],[Species in production]])*Table11[[#This Row],[eFCR]]), "")</f>
        <v/>
      </c>
      <c r="V29" s="27" t="str">
        <f xml:space="preserve"> IFERROR((SUMIFS(Table38[FO%/yield*feed use], Table7[Species in production (select)],Table11[[#This Row],[Species in production]])/SUMIFS(Table7[Feed use (tonnes)], Table7[Species in production (select)], Table11[[#This Row],[Species in production]])*Table11[[#This Row],[eFCR]]), "")</f>
        <v/>
      </c>
      <c r="W29" s="27" t="str">
        <f xml:space="preserve"> IFERROR((SUMIFS(Table38[total EPA and DHA in feed, per type (g)],Table7[Species in production (select)], Table11[[#This Row],[Species in production]])/(SUMIFS(Table7[Feed use (tonnes)],Table7[Species in production (select)], Table11[[#This Row],[Species in production]])*1000)), "")</f>
        <v/>
      </c>
      <c r="X29" s="27" t="str">
        <f>IFERROR((SUMIFS(Table38[EPA and DHA% * feed use],Table7[Species in production (select)], Table11[[#This Row],[Species in production]])/(SUMIFS(Table7[Feed use (tonnes)],Table7[Species in production (select)], Table11[[#This Row],[Species in production]]))), "")</f>
        <v/>
      </c>
    </row>
    <row r="31" spans="3:24" x14ac:dyDescent="0.4">
      <c r="C31" s="18" t="s">
        <v>1932</v>
      </c>
    </row>
    <row r="32" spans="3:24" hidden="1" x14ac:dyDescent="0.4">
      <c r="C32" s="15">
        <v>9.1199999999999992</v>
      </c>
      <c r="D32" s="15">
        <v>9.1300000000000008</v>
      </c>
      <c r="E32" s="15">
        <v>9.14</v>
      </c>
      <c r="F32" s="15">
        <v>9.15</v>
      </c>
      <c r="G32" s="15">
        <v>9.16</v>
      </c>
    </row>
    <row r="33" spans="3:29" ht="33.75" customHeight="1" thickBot="1" x14ac:dyDescent="0.45">
      <c r="C33" s="51" t="s">
        <v>205</v>
      </c>
      <c r="D33" s="56" t="s">
        <v>68</v>
      </c>
      <c r="E33" s="55" t="s">
        <v>206</v>
      </c>
      <c r="F33" s="55" t="s">
        <v>207</v>
      </c>
      <c r="G33" s="57" t="s">
        <v>56</v>
      </c>
      <c r="J33" s="42"/>
      <c r="K33" s="15"/>
      <c r="Y33" s="43" t="s">
        <v>208</v>
      </c>
      <c r="Z33" s="44" t="s">
        <v>209</v>
      </c>
      <c r="AA33" s="44" t="s">
        <v>210</v>
      </c>
      <c r="AB33" s="45" t="s">
        <v>211</v>
      </c>
      <c r="AC33" s="44" t="s">
        <v>212</v>
      </c>
    </row>
    <row r="34" spans="3:29" ht="17.399999999999999" thickTop="1" x14ac:dyDescent="0.4">
      <c r="C34" s="31"/>
      <c r="D34" s="237"/>
      <c r="E34" s="31"/>
      <c r="F34" s="238"/>
      <c r="G34" s="239"/>
      <c r="J34" s="42"/>
      <c r="K34" s="15"/>
      <c r="Y34" s="46" t="e">
        <f>(VLOOKUP(E34, $C$4:$J$29, 8, 0))/100*F34</f>
        <v>#N/A</v>
      </c>
      <c r="Z34" s="47" t="e">
        <f t="shared" ref="Z34:Z65" si="0">(VLOOKUP(E34,$C$4:$J$29,4,0))*(VLOOKUP(E34,$C$4:$J$29,5,0))*F34*100</f>
        <v>#N/A</v>
      </c>
      <c r="AA34" s="48" t="e">
        <f>(VLOOKUP(E34,Table6[#All],4,0))/(VLOOKUP(E34,Table6[#All],6,0))*F34</f>
        <v>#N/A</v>
      </c>
      <c r="AB34" s="49" t="e">
        <f>(VLOOKUP(E34,Table6[#All],3,0))/(VLOOKUP(E34,Table6[#All],7,0))*F34</f>
        <v>#N/A</v>
      </c>
      <c r="AC34" s="15" t="e">
        <f t="shared" ref="AC34:AC65" si="1">(VLOOKUP(E34,$C$4:$J$29,5,0))*F34</f>
        <v>#N/A</v>
      </c>
    </row>
    <row r="35" spans="3:29" x14ac:dyDescent="0.4">
      <c r="C35" s="31"/>
      <c r="D35" s="237"/>
      <c r="E35" s="31"/>
      <c r="F35" s="238"/>
      <c r="G35" s="239"/>
      <c r="J35" s="42"/>
      <c r="K35" s="15"/>
      <c r="Y35" s="46" t="e">
        <f t="shared" ref="Y35:Y98" si="2">(VLOOKUP(E35, $C$4:$J$29, 8, 0))/100*F35</f>
        <v>#N/A</v>
      </c>
      <c r="Z35" s="47" t="e">
        <f t="shared" si="0"/>
        <v>#N/A</v>
      </c>
      <c r="AA35" s="48" t="e">
        <f>(VLOOKUP(E35,Table6[#All],4,0))/(VLOOKUP(E35,Table6[#All],6,0))*F35</f>
        <v>#N/A</v>
      </c>
      <c r="AB35" s="49" t="e">
        <f>(VLOOKUP(E35,Table6[#All],3,0))/(VLOOKUP(E35,Table6[#All],7,0))*F35</f>
        <v>#N/A</v>
      </c>
      <c r="AC35" s="15" t="e">
        <f t="shared" si="1"/>
        <v>#N/A</v>
      </c>
    </row>
    <row r="36" spans="3:29" x14ac:dyDescent="0.4">
      <c r="C36" s="31"/>
      <c r="D36" s="237"/>
      <c r="E36" s="31"/>
      <c r="F36" s="238"/>
      <c r="G36" s="239"/>
      <c r="J36" s="42"/>
      <c r="K36" s="15"/>
      <c r="Y36" s="46" t="e">
        <f t="shared" si="2"/>
        <v>#N/A</v>
      </c>
      <c r="Z36" s="47" t="e">
        <f t="shared" si="0"/>
        <v>#N/A</v>
      </c>
      <c r="AA36" s="48" t="e">
        <f>(VLOOKUP(E36,Table6[#All],4,0))/(VLOOKUP(E36,Table6[#All],6,0))*F36</f>
        <v>#N/A</v>
      </c>
      <c r="AB36" s="49" t="e">
        <f>(VLOOKUP(E36,Table6[#All],3,0))/(VLOOKUP(E36,Table6[#All],7,0))*F36</f>
        <v>#N/A</v>
      </c>
      <c r="AC36" s="15" t="e">
        <f t="shared" si="1"/>
        <v>#N/A</v>
      </c>
    </row>
    <row r="37" spans="3:29" x14ac:dyDescent="0.4">
      <c r="C37" s="31"/>
      <c r="D37" s="237"/>
      <c r="E37" s="31"/>
      <c r="F37" s="238"/>
      <c r="G37" s="239"/>
      <c r="J37" s="42"/>
      <c r="K37" s="15"/>
      <c r="Y37" s="46" t="e">
        <f t="shared" si="2"/>
        <v>#N/A</v>
      </c>
      <c r="Z37" s="47" t="e">
        <f t="shared" si="0"/>
        <v>#N/A</v>
      </c>
      <c r="AA37" s="48" t="e">
        <f>(VLOOKUP(E37,Table6[#All],4,0))/(VLOOKUP(E37,Table6[#All],6,0))*F37</f>
        <v>#N/A</v>
      </c>
      <c r="AB37" s="49" t="e">
        <f>(VLOOKUP(E37,Table6[#All],3,0))/(VLOOKUP(E37,Table6[#All],7,0))*F37</f>
        <v>#N/A</v>
      </c>
      <c r="AC37" s="15" t="e">
        <f t="shared" si="1"/>
        <v>#N/A</v>
      </c>
    </row>
    <row r="38" spans="3:29" x14ac:dyDescent="0.4">
      <c r="C38" s="31"/>
      <c r="D38" s="237"/>
      <c r="E38" s="31"/>
      <c r="F38" s="238"/>
      <c r="G38" s="239"/>
      <c r="J38" s="42"/>
      <c r="K38" s="15"/>
      <c r="Y38" s="46" t="e">
        <f t="shared" si="2"/>
        <v>#N/A</v>
      </c>
      <c r="Z38" s="47" t="e">
        <f t="shared" si="0"/>
        <v>#N/A</v>
      </c>
      <c r="AA38" s="48" t="e">
        <f>(VLOOKUP(E38,Table6[#All],4,0))/(VLOOKUP(E38,Table6[#All],6,0))*F38</f>
        <v>#N/A</v>
      </c>
      <c r="AB38" s="49" t="e">
        <f>(VLOOKUP(E38,Table6[#All],3,0))/(VLOOKUP(E38,Table6[#All],7,0))*F38</f>
        <v>#N/A</v>
      </c>
      <c r="AC38" s="15" t="e">
        <f t="shared" si="1"/>
        <v>#N/A</v>
      </c>
    </row>
    <row r="39" spans="3:29" x14ac:dyDescent="0.4">
      <c r="C39" s="31"/>
      <c r="D39" s="237"/>
      <c r="E39" s="31"/>
      <c r="F39" s="238"/>
      <c r="G39" s="239"/>
      <c r="J39" s="42"/>
      <c r="K39" s="15"/>
      <c r="Y39" s="46" t="e">
        <f t="shared" si="2"/>
        <v>#N/A</v>
      </c>
      <c r="Z39" s="47" t="e">
        <f t="shared" si="0"/>
        <v>#N/A</v>
      </c>
      <c r="AA39" s="48" t="e">
        <f>(VLOOKUP(E39,Table6[#All],4,0))/(VLOOKUP(E39,Table6[#All],6,0))*F39</f>
        <v>#N/A</v>
      </c>
      <c r="AB39" s="49" t="e">
        <f>(VLOOKUP(E39,Table6[#All],3,0))/(VLOOKUP(E39,Table6[#All],7,0))*F39</f>
        <v>#N/A</v>
      </c>
      <c r="AC39" s="15" t="e">
        <f t="shared" si="1"/>
        <v>#N/A</v>
      </c>
    </row>
    <row r="40" spans="3:29" x14ac:dyDescent="0.4">
      <c r="C40" s="31"/>
      <c r="D40" s="237"/>
      <c r="E40" s="31"/>
      <c r="F40" s="238"/>
      <c r="G40" s="239"/>
      <c r="J40" s="42"/>
      <c r="K40" s="15"/>
      <c r="Y40" s="46" t="e">
        <f t="shared" si="2"/>
        <v>#N/A</v>
      </c>
      <c r="Z40" s="47" t="e">
        <f t="shared" si="0"/>
        <v>#N/A</v>
      </c>
      <c r="AA40" s="48" t="e">
        <f>(VLOOKUP(E40,Table6[#All],4,0))/(VLOOKUP(E40,Table6[#All],6,0))*F40</f>
        <v>#N/A</v>
      </c>
      <c r="AB40" s="49" t="e">
        <f>(VLOOKUP(E40,Table6[#All],3,0))/(VLOOKUP(E40,Table6[#All],7,0))*F40</f>
        <v>#N/A</v>
      </c>
      <c r="AC40" s="15" t="e">
        <f t="shared" si="1"/>
        <v>#N/A</v>
      </c>
    </row>
    <row r="41" spans="3:29" x14ac:dyDescent="0.4">
      <c r="C41" s="31"/>
      <c r="D41" s="237"/>
      <c r="E41" s="31"/>
      <c r="F41" s="238"/>
      <c r="G41" s="239"/>
      <c r="J41" s="42"/>
      <c r="K41" s="15"/>
      <c r="Y41" s="46" t="e">
        <f t="shared" si="2"/>
        <v>#N/A</v>
      </c>
      <c r="Z41" s="47" t="e">
        <f t="shared" si="0"/>
        <v>#N/A</v>
      </c>
      <c r="AA41" s="48" t="e">
        <f>(VLOOKUP(E41,Table6[#All],4,0))/(VLOOKUP(E41,Table6[#All],6,0))*F41</f>
        <v>#N/A</v>
      </c>
      <c r="AB41" s="49" t="e">
        <f>(VLOOKUP(E41,Table6[#All],3,0))/(VLOOKUP(E41,Table6[#All],7,0))*F41</f>
        <v>#N/A</v>
      </c>
      <c r="AC41" s="15" t="e">
        <f t="shared" si="1"/>
        <v>#N/A</v>
      </c>
    </row>
    <row r="42" spans="3:29" x14ac:dyDescent="0.4">
      <c r="C42" s="31"/>
      <c r="D42" s="237"/>
      <c r="E42" s="31"/>
      <c r="F42" s="238"/>
      <c r="G42" s="239"/>
      <c r="J42" s="42"/>
      <c r="K42" s="15"/>
      <c r="Y42" s="46" t="e">
        <f t="shared" si="2"/>
        <v>#N/A</v>
      </c>
      <c r="Z42" s="47" t="e">
        <f t="shared" si="0"/>
        <v>#N/A</v>
      </c>
      <c r="AA42" s="48" t="e">
        <f>(VLOOKUP(E42,Table6[#All],4,0))/(VLOOKUP(E42,Table6[#All],6,0))*F42</f>
        <v>#N/A</v>
      </c>
      <c r="AB42" s="49" t="e">
        <f>(VLOOKUP(E42,Table6[#All],3,0))/(VLOOKUP(E42,Table6[#All],7,0))*F42</f>
        <v>#N/A</v>
      </c>
      <c r="AC42" s="15" t="e">
        <f t="shared" si="1"/>
        <v>#N/A</v>
      </c>
    </row>
    <row r="43" spans="3:29" x14ac:dyDescent="0.4">
      <c r="C43" s="31"/>
      <c r="D43" s="237"/>
      <c r="E43" s="31"/>
      <c r="F43" s="238"/>
      <c r="G43" s="239"/>
      <c r="J43" s="42"/>
      <c r="K43" s="15"/>
      <c r="Y43" s="46" t="e">
        <f t="shared" si="2"/>
        <v>#N/A</v>
      </c>
      <c r="Z43" s="47" t="e">
        <f t="shared" si="0"/>
        <v>#N/A</v>
      </c>
      <c r="AA43" s="48" t="e">
        <f>(VLOOKUP(E43,Table6[#All],4,0))/(VLOOKUP(E43,Table6[#All],6,0))*F43</f>
        <v>#N/A</v>
      </c>
      <c r="AB43" s="49" t="e">
        <f>(VLOOKUP(E43,Table6[#All],3,0))/(VLOOKUP(E43,Table6[#All],7,0))*F43</f>
        <v>#N/A</v>
      </c>
      <c r="AC43" s="15" t="e">
        <f t="shared" si="1"/>
        <v>#N/A</v>
      </c>
    </row>
    <row r="44" spans="3:29" x14ac:dyDescent="0.4">
      <c r="C44" s="31"/>
      <c r="D44" s="237"/>
      <c r="E44" s="31"/>
      <c r="F44" s="238"/>
      <c r="G44" s="239"/>
      <c r="J44" s="42"/>
      <c r="K44" s="15"/>
      <c r="Y44" s="46" t="e">
        <f t="shared" si="2"/>
        <v>#N/A</v>
      </c>
      <c r="Z44" s="47" t="e">
        <f t="shared" si="0"/>
        <v>#N/A</v>
      </c>
      <c r="AA44" s="48" t="e">
        <f>(VLOOKUP(E44,Table6[#All],4,0))/(VLOOKUP(E44,Table6[#All],6,0))*F44</f>
        <v>#N/A</v>
      </c>
      <c r="AB44" s="49" t="e">
        <f>(VLOOKUP(E44,Table6[#All],3,0))/(VLOOKUP(E44,Table6[#All],7,0))*F44</f>
        <v>#N/A</v>
      </c>
      <c r="AC44" s="15" t="e">
        <f t="shared" si="1"/>
        <v>#N/A</v>
      </c>
    </row>
    <row r="45" spans="3:29" x14ac:dyDescent="0.4">
      <c r="C45" s="31"/>
      <c r="D45" s="237"/>
      <c r="E45" s="31"/>
      <c r="F45" s="238"/>
      <c r="G45" s="239"/>
      <c r="J45" s="42"/>
      <c r="K45" s="15"/>
      <c r="Y45" s="46" t="e">
        <f t="shared" si="2"/>
        <v>#N/A</v>
      </c>
      <c r="Z45" s="47" t="e">
        <f t="shared" si="0"/>
        <v>#N/A</v>
      </c>
      <c r="AA45" s="48" t="e">
        <f>(VLOOKUP(E45,Table6[#All],4,0))/(VLOOKUP(E45,Table6[#All],6,0))*F45</f>
        <v>#N/A</v>
      </c>
      <c r="AB45" s="49" t="e">
        <f>(VLOOKUP(E45,Table6[#All],3,0))/(VLOOKUP(E45,Table6[#All],7,0))*F45</f>
        <v>#N/A</v>
      </c>
      <c r="AC45" s="15" t="e">
        <f t="shared" si="1"/>
        <v>#N/A</v>
      </c>
    </row>
    <row r="46" spans="3:29" x14ac:dyDescent="0.4">
      <c r="C46" s="31"/>
      <c r="D46" s="237"/>
      <c r="E46" s="31"/>
      <c r="F46" s="238"/>
      <c r="G46" s="239"/>
      <c r="J46" s="42"/>
      <c r="K46" s="15"/>
      <c r="Y46" s="46" t="e">
        <f t="shared" si="2"/>
        <v>#N/A</v>
      </c>
      <c r="Z46" s="47" t="e">
        <f t="shared" si="0"/>
        <v>#N/A</v>
      </c>
      <c r="AA46" s="48" t="e">
        <f>(VLOOKUP(E46,Table6[#All],4,0))/(VLOOKUP(E46,Table6[#All],6,0))*F46</f>
        <v>#N/A</v>
      </c>
      <c r="AB46" s="49" t="e">
        <f>(VLOOKUP(E46,Table6[#All],3,0))/(VLOOKUP(E46,Table6[#All],7,0))*F46</f>
        <v>#N/A</v>
      </c>
      <c r="AC46" s="15" t="e">
        <f t="shared" si="1"/>
        <v>#N/A</v>
      </c>
    </row>
    <row r="47" spans="3:29" x14ac:dyDescent="0.4">
      <c r="C47" s="31"/>
      <c r="D47" s="237"/>
      <c r="E47" s="31"/>
      <c r="F47" s="238"/>
      <c r="G47" s="239"/>
      <c r="J47" s="42"/>
      <c r="K47" s="15"/>
      <c r="M47" s="50"/>
      <c r="Y47" s="46" t="e">
        <f t="shared" si="2"/>
        <v>#N/A</v>
      </c>
      <c r="Z47" s="47" t="e">
        <f t="shared" si="0"/>
        <v>#N/A</v>
      </c>
      <c r="AA47" s="48" t="e">
        <f>(VLOOKUP(E47,Table6[#All],4,0))/(VLOOKUP(E47,Table6[#All],6,0))*F47</f>
        <v>#N/A</v>
      </c>
      <c r="AB47" s="49" t="e">
        <f>(VLOOKUP(E47,Table6[#All],3,0))/(VLOOKUP(E47,Table6[#All],7,0))*F47</f>
        <v>#N/A</v>
      </c>
      <c r="AC47" s="15" t="e">
        <f t="shared" si="1"/>
        <v>#N/A</v>
      </c>
    </row>
    <row r="48" spans="3:29" x14ac:dyDescent="0.4">
      <c r="C48" s="31"/>
      <c r="D48" s="237"/>
      <c r="E48" s="31"/>
      <c r="F48" s="238"/>
      <c r="G48" s="239"/>
      <c r="J48" s="42"/>
      <c r="K48" s="15"/>
      <c r="O48" s="22"/>
      <c r="Y48" s="46" t="e">
        <f t="shared" si="2"/>
        <v>#N/A</v>
      </c>
      <c r="Z48" s="47" t="e">
        <f t="shared" si="0"/>
        <v>#N/A</v>
      </c>
      <c r="AA48" s="48" t="e">
        <f>(VLOOKUP(E48,Table6[#All],4,0))/(VLOOKUP(E48,Table6[#All],6,0))*F48</f>
        <v>#N/A</v>
      </c>
      <c r="AB48" s="49" t="e">
        <f>(VLOOKUP(E48,Table6[#All],3,0))/(VLOOKUP(E48,Table6[#All],7,0))*F48</f>
        <v>#N/A</v>
      </c>
      <c r="AC48" s="15" t="e">
        <f t="shared" si="1"/>
        <v>#N/A</v>
      </c>
    </row>
    <row r="49" spans="3:29" x14ac:dyDescent="0.4">
      <c r="C49" s="31"/>
      <c r="D49" s="237"/>
      <c r="E49" s="31"/>
      <c r="F49" s="238"/>
      <c r="G49" s="239"/>
      <c r="J49" s="42"/>
      <c r="K49" s="15"/>
      <c r="Y49" s="46" t="e">
        <f t="shared" si="2"/>
        <v>#N/A</v>
      </c>
      <c r="Z49" s="47" t="e">
        <f t="shared" si="0"/>
        <v>#N/A</v>
      </c>
      <c r="AA49" s="48" t="e">
        <f>(VLOOKUP(E49,Table6[#All],4,0))/(VLOOKUP(E49,Table6[#All],6,0))*F49</f>
        <v>#N/A</v>
      </c>
      <c r="AB49" s="49" t="e">
        <f>(VLOOKUP(E49,Table6[#All],3,0))/(VLOOKUP(E49,Table6[#All],7,0))*F49</f>
        <v>#N/A</v>
      </c>
      <c r="AC49" s="15" t="e">
        <f t="shared" si="1"/>
        <v>#N/A</v>
      </c>
    </row>
    <row r="50" spans="3:29" x14ac:dyDescent="0.4">
      <c r="C50" s="31"/>
      <c r="D50" s="237"/>
      <c r="E50" s="31"/>
      <c r="F50" s="238"/>
      <c r="G50" s="239"/>
      <c r="J50" s="42"/>
      <c r="K50" s="15"/>
      <c r="Y50" s="46" t="e">
        <f t="shared" si="2"/>
        <v>#N/A</v>
      </c>
      <c r="Z50" s="47" t="e">
        <f t="shared" si="0"/>
        <v>#N/A</v>
      </c>
      <c r="AA50" s="48" t="e">
        <f>(VLOOKUP(E50,Table6[#All],4,0))/(VLOOKUP(E50,Table6[#All],6,0))*F50</f>
        <v>#N/A</v>
      </c>
      <c r="AB50" s="49" t="e">
        <f>(VLOOKUP(E50,Table6[#All],3,0))/(VLOOKUP(E50,Table6[#All],7,0))*F50</f>
        <v>#N/A</v>
      </c>
      <c r="AC50" s="15" t="e">
        <f t="shared" si="1"/>
        <v>#N/A</v>
      </c>
    </row>
    <row r="51" spans="3:29" x14ac:dyDescent="0.4">
      <c r="C51" s="31"/>
      <c r="D51" s="237"/>
      <c r="E51" s="31"/>
      <c r="F51" s="238"/>
      <c r="G51" s="239"/>
      <c r="J51" s="42"/>
      <c r="K51" s="15"/>
      <c r="Y51" s="46" t="e">
        <f t="shared" si="2"/>
        <v>#N/A</v>
      </c>
      <c r="Z51" s="47" t="e">
        <f t="shared" si="0"/>
        <v>#N/A</v>
      </c>
      <c r="AA51" s="48" t="e">
        <f>(VLOOKUP(E51,Table6[#All],4,0))/(VLOOKUP(E51,Table6[#All],6,0))*F51</f>
        <v>#N/A</v>
      </c>
      <c r="AB51" s="49" t="e">
        <f>(VLOOKUP(E51,Table6[#All],3,0))/(VLOOKUP(E51,Table6[#All],7,0))*F51</f>
        <v>#N/A</v>
      </c>
      <c r="AC51" s="15" t="e">
        <f t="shared" si="1"/>
        <v>#N/A</v>
      </c>
    </row>
    <row r="52" spans="3:29" x14ac:dyDescent="0.4">
      <c r="C52" s="31"/>
      <c r="D52" s="237"/>
      <c r="E52" s="31"/>
      <c r="F52" s="238"/>
      <c r="G52" s="239"/>
      <c r="J52" s="42"/>
      <c r="K52" s="15"/>
      <c r="Y52" s="46" t="e">
        <f t="shared" si="2"/>
        <v>#N/A</v>
      </c>
      <c r="Z52" s="47" t="e">
        <f t="shared" si="0"/>
        <v>#N/A</v>
      </c>
      <c r="AA52" s="48" t="e">
        <f>(VLOOKUP(E52,Table6[#All],4,0))/(VLOOKUP(E52,Table6[#All],6,0))*F52</f>
        <v>#N/A</v>
      </c>
      <c r="AB52" s="49" t="e">
        <f>(VLOOKUP(E52,Table6[#All],3,0))/(VLOOKUP(E52,Table6[#All],7,0))*F52</f>
        <v>#N/A</v>
      </c>
      <c r="AC52" s="15" t="e">
        <f t="shared" si="1"/>
        <v>#N/A</v>
      </c>
    </row>
    <row r="53" spans="3:29" x14ac:dyDescent="0.4">
      <c r="C53" s="31"/>
      <c r="D53" s="237"/>
      <c r="E53" s="31"/>
      <c r="F53" s="238"/>
      <c r="G53" s="239"/>
      <c r="J53" s="42"/>
      <c r="K53" s="15"/>
      <c r="Y53" s="46" t="e">
        <f t="shared" si="2"/>
        <v>#N/A</v>
      </c>
      <c r="Z53" s="47" t="e">
        <f t="shared" si="0"/>
        <v>#N/A</v>
      </c>
      <c r="AA53" s="48" t="e">
        <f>(VLOOKUP(E53,Table6[#All],4,0))/(VLOOKUP(E53,Table6[#All],6,0))*F53</f>
        <v>#N/A</v>
      </c>
      <c r="AB53" s="49" t="e">
        <f>(VLOOKUP(E53,Table6[#All],3,0))/(VLOOKUP(E53,Table6[#All],7,0))*F53</f>
        <v>#N/A</v>
      </c>
      <c r="AC53" s="15" t="e">
        <f t="shared" si="1"/>
        <v>#N/A</v>
      </c>
    </row>
    <row r="54" spans="3:29" x14ac:dyDescent="0.4">
      <c r="C54" s="31"/>
      <c r="D54" s="237"/>
      <c r="E54" s="31"/>
      <c r="F54" s="238"/>
      <c r="G54" s="239"/>
      <c r="J54" s="42"/>
      <c r="K54" s="15"/>
      <c r="Y54" s="46" t="e">
        <f t="shared" si="2"/>
        <v>#N/A</v>
      </c>
      <c r="Z54" s="47" t="e">
        <f t="shared" si="0"/>
        <v>#N/A</v>
      </c>
      <c r="AA54" s="48" t="e">
        <f>(VLOOKUP(E54,Table6[#All],4,0))/(VLOOKUP(E54,Table6[#All],6,0))*F54</f>
        <v>#N/A</v>
      </c>
      <c r="AB54" s="49" t="e">
        <f>(VLOOKUP(E54,Table6[#All],3,0))/(VLOOKUP(E54,Table6[#All],7,0))*F54</f>
        <v>#N/A</v>
      </c>
      <c r="AC54" s="15" t="e">
        <f t="shared" si="1"/>
        <v>#N/A</v>
      </c>
    </row>
    <row r="55" spans="3:29" x14ac:dyDescent="0.4">
      <c r="C55" s="31"/>
      <c r="D55" s="237"/>
      <c r="E55" s="31"/>
      <c r="F55" s="238"/>
      <c r="G55" s="239"/>
      <c r="J55" s="42"/>
      <c r="K55" s="15"/>
      <c r="Y55" s="46" t="e">
        <f t="shared" si="2"/>
        <v>#N/A</v>
      </c>
      <c r="Z55" s="47" t="e">
        <f t="shared" si="0"/>
        <v>#N/A</v>
      </c>
      <c r="AA55" s="48" t="e">
        <f>(VLOOKUP(E55,Table6[#All],4,0))/(VLOOKUP(E55,Table6[#All],6,0))*F55</f>
        <v>#N/A</v>
      </c>
      <c r="AB55" s="49" t="e">
        <f>(VLOOKUP(E55,Table6[#All],3,0))/(VLOOKUP(E55,Table6[#All],7,0))*F55</f>
        <v>#N/A</v>
      </c>
      <c r="AC55" s="15" t="e">
        <f t="shared" si="1"/>
        <v>#N/A</v>
      </c>
    </row>
    <row r="56" spans="3:29" x14ac:dyDescent="0.4">
      <c r="C56" s="31"/>
      <c r="D56" s="237"/>
      <c r="E56" s="31"/>
      <c r="F56" s="238"/>
      <c r="G56" s="239"/>
      <c r="J56" s="42"/>
      <c r="K56" s="15"/>
      <c r="Y56" s="46" t="e">
        <f t="shared" si="2"/>
        <v>#N/A</v>
      </c>
      <c r="Z56" s="47" t="e">
        <f t="shared" si="0"/>
        <v>#N/A</v>
      </c>
      <c r="AA56" s="48" t="e">
        <f>(VLOOKUP(E56,Table6[#All],4,0))/(VLOOKUP(E56,Table6[#All],6,0))*F56</f>
        <v>#N/A</v>
      </c>
      <c r="AB56" s="49" t="e">
        <f>(VLOOKUP(E56,Table6[#All],3,0))/(VLOOKUP(E56,Table6[#All],7,0))*F56</f>
        <v>#N/A</v>
      </c>
      <c r="AC56" s="15" t="e">
        <f t="shared" si="1"/>
        <v>#N/A</v>
      </c>
    </row>
    <row r="57" spans="3:29" x14ac:dyDescent="0.4">
      <c r="C57" s="31"/>
      <c r="D57" s="237"/>
      <c r="E57" s="31"/>
      <c r="F57" s="238"/>
      <c r="G57" s="239"/>
      <c r="J57" s="42"/>
      <c r="K57" s="15"/>
      <c r="Y57" s="46" t="e">
        <f t="shared" si="2"/>
        <v>#N/A</v>
      </c>
      <c r="Z57" s="47" t="e">
        <f t="shared" si="0"/>
        <v>#N/A</v>
      </c>
      <c r="AA57" s="48" t="e">
        <f>(VLOOKUP(E57,Table6[#All],4,0))/(VLOOKUP(E57,Table6[#All],6,0))*F57</f>
        <v>#N/A</v>
      </c>
      <c r="AB57" s="49" t="e">
        <f>(VLOOKUP(E57,Table6[#All],3,0))/(VLOOKUP(E57,Table6[#All],7,0))*F57</f>
        <v>#N/A</v>
      </c>
      <c r="AC57" s="15" t="e">
        <f t="shared" si="1"/>
        <v>#N/A</v>
      </c>
    </row>
    <row r="58" spans="3:29" x14ac:dyDescent="0.4">
      <c r="C58" s="31"/>
      <c r="D58" s="237"/>
      <c r="E58" s="31"/>
      <c r="F58" s="238"/>
      <c r="G58" s="239"/>
      <c r="J58" s="42"/>
      <c r="K58" s="15"/>
      <c r="Y58" s="46" t="e">
        <f t="shared" si="2"/>
        <v>#N/A</v>
      </c>
      <c r="Z58" s="47" t="e">
        <f t="shared" si="0"/>
        <v>#N/A</v>
      </c>
      <c r="AA58" s="48" t="e">
        <f>(VLOOKUP(E58,Table6[#All],4,0))/(VLOOKUP(E58,Table6[#All],6,0))*F58</f>
        <v>#N/A</v>
      </c>
      <c r="AB58" s="49" t="e">
        <f>(VLOOKUP(E58,Table6[#All],3,0))/(VLOOKUP(E58,Table6[#All],7,0))*F58</f>
        <v>#N/A</v>
      </c>
      <c r="AC58" s="15" t="e">
        <f t="shared" si="1"/>
        <v>#N/A</v>
      </c>
    </row>
    <row r="59" spans="3:29" x14ac:dyDescent="0.4">
      <c r="C59" s="31"/>
      <c r="D59" s="237"/>
      <c r="E59" s="31"/>
      <c r="F59" s="238"/>
      <c r="G59" s="239"/>
      <c r="J59" s="42"/>
      <c r="K59" s="15"/>
      <c r="Y59" s="46" t="e">
        <f t="shared" si="2"/>
        <v>#N/A</v>
      </c>
      <c r="Z59" s="47" t="e">
        <f t="shared" si="0"/>
        <v>#N/A</v>
      </c>
      <c r="AA59" s="48" t="e">
        <f>(VLOOKUP(E59,Table6[#All],4,0))/(VLOOKUP(E59,Table6[#All],6,0))*F59</f>
        <v>#N/A</v>
      </c>
      <c r="AB59" s="49" t="e">
        <f>(VLOOKUP(E59,Table6[#All],3,0))/(VLOOKUP(E59,Table6[#All],7,0))*F59</f>
        <v>#N/A</v>
      </c>
      <c r="AC59" s="15" t="e">
        <f t="shared" si="1"/>
        <v>#N/A</v>
      </c>
    </row>
    <row r="60" spans="3:29" x14ac:dyDescent="0.4">
      <c r="C60" s="31"/>
      <c r="D60" s="237"/>
      <c r="E60" s="31"/>
      <c r="F60" s="238"/>
      <c r="G60" s="239"/>
      <c r="J60" s="42"/>
      <c r="K60" s="15"/>
      <c r="Y60" s="46" t="e">
        <f t="shared" si="2"/>
        <v>#N/A</v>
      </c>
      <c r="Z60" s="47" t="e">
        <f t="shared" si="0"/>
        <v>#N/A</v>
      </c>
      <c r="AA60" s="48" t="e">
        <f>(VLOOKUP(E60,Table6[#All],4,0))/(VLOOKUP(E60,Table6[#All],6,0))*F60</f>
        <v>#N/A</v>
      </c>
      <c r="AB60" s="49" t="e">
        <f>(VLOOKUP(E60,Table6[#All],3,0))/(VLOOKUP(E60,Table6[#All],7,0))*F60</f>
        <v>#N/A</v>
      </c>
      <c r="AC60" s="15" t="e">
        <f t="shared" si="1"/>
        <v>#N/A</v>
      </c>
    </row>
    <row r="61" spans="3:29" x14ac:dyDescent="0.4">
      <c r="C61" s="31"/>
      <c r="D61" s="237"/>
      <c r="E61" s="31"/>
      <c r="F61" s="238"/>
      <c r="G61" s="239"/>
      <c r="J61" s="42"/>
      <c r="K61" s="15"/>
      <c r="N61" s="22"/>
      <c r="Y61" s="46" t="e">
        <f t="shared" si="2"/>
        <v>#N/A</v>
      </c>
      <c r="Z61" s="47" t="e">
        <f t="shared" si="0"/>
        <v>#N/A</v>
      </c>
      <c r="AA61" s="48" t="e">
        <f>(VLOOKUP(E61,Table6[#All],4,0))/(VLOOKUP(E61,Table6[#All],6,0))*F61</f>
        <v>#N/A</v>
      </c>
      <c r="AB61" s="49" t="e">
        <f>(VLOOKUP(E61,Table6[#All],3,0))/(VLOOKUP(E61,Table6[#All],7,0))*F61</f>
        <v>#N/A</v>
      </c>
      <c r="AC61" s="15" t="e">
        <f t="shared" si="1"/>
        <v>#N/A</v>
      </c>
    </row>
    <row r="62" spans="3:29" x14ac:dyDescent="0.4">
      <c r="C62" s="31"/>
      <c r="D62" s="237"/>
      <c r="E62" s="31"/>
      <c r="F62" s="238"/>
      <c r="G62" s="239"/>
      <c r="J62" s="42"/>
      <c r="K62" s="15"/>
      <c r="N62" s="20"/>
      <c r="Y62" s="46" t="e">
        <f t="shared" si="2"/>
        <v>#N/A</v>
      </c>
      <c r="Z62" s="47" t="e">
        <f t="shared" si="0"/>
        <v>#N/A</v>
      </c>
      <c r="AA62" s="48" t="e">
        <f>(VLOOKUP(E62,Table6[#All],4,0))/(VLOOKUP(E62,Table6[#All],6,0))*F62</f>
        <v>#N/A</v>
      </c>
      <c r="AB62" s="49" t="e">
        <f>(VLOOKUP(E62,Table6[#All],3,0))/(VLOOKUP(E62,Table6[#All],7,0))*F62</f>
        <v>#N/A</v>
      </c>
      <c r="AC62" s="15" t="e">
        <f t="shared" si="1"/>
        <v>#N/A</v>
      </c>
    </row>
    <row r="63" spans="3:29" x14ac:dyDescent="0.4">
      <c r="C63" s="31"/>
      <c r="D63" s="237"/>
      <c r="E63" s="31"/>
      <c r="F63" s="238"/>
      <c r="G63" s="239"/>
      <c r="J63" s="42"/>
      <c r="K63" s="15"/>
      <c r="N63" s="22"/>
      <c r="Y63" s="46" t="e">
        <f t="shared" si="2"/>
        <v>#N/A</v>
      </c>
      <c r="Z63" s="47" t="e">
        <f t="shared" si="0"/>
        <v>#N/A</v>
      </c>
      <c r="AA63" s="48" t="e">
        <f>(VLOOKUP(E63,Table6[#All],4,0))/(VLOOKUP(E63,Table6[#All],6,0))*F63</f>
        <v>#N/A</v>
      </c>
      <c r="AB63" s="49" t="e">
        <f>(VLOOKUP(E63,Table6[#All],3,0))/(VLOOKUP(E63,Table6[#All],7,0))*F63</f>
        <v>#N/A</v>
      </c>
      <c r="AC63" s="15" t="e">
        <f t="shared" si="1"/>
        <v>#N/A</v>
      </c>
    </row>
    <row r="64" spans="3:29" x14ac:dyDescent="0.4">
      <c r="C64" s="31"/>
      <c r="D64" s="237"/>
      <c r="E64" s="31"/>
      <c r="F64" s="238"/>
      <c r="G64" s="239"/>
      <c r="J64" s="42"/>
      <c r="K64" s="15"/>
      <c r="Y64" s="46" t="e">
        <f t="shared" si="2"/>
        <v>#N/A</v>
      </c>
      <c r="Z64" s="47" t="e">
        <f t="shared" si="0"/>
        <v>#N/A</v>
      </c>
      <c r="AA64" s="48" t="e">
        <f>(VLOOKUP(E64,Table6[#All],4,0))/(VLOOKUP(E64,Table6[#All],6,0))*F64</f>
        <v>#N/A</v>
      </c>
      <c r="AB64" s="49" t="e">
        <f>(VLOOKUP(E64,Table6[#All],3,0))/(VLOOKUP(E64,Table6[#All],7,0))*F64</f>
        <v>#N/A</v>
      </c>
      <c r="AC64" s="15" t="e">
        <f t="shared" si="1"/>
        <v>#N/A</v>
      </c>
    </row>
    <row r="65" spans="3:29" x14ac:dyDescent="0.4">
      <c r="C65" s="31"/>
      <c r="D65" s="237"/>
      <c r="E65" s="31"/>
      <c r="F65" s="238"/>
      <c r="G65" s="239"/>
      <c r="J65" s="42"/>
      <c r="K65" s="15"/>
      <c r="Y65" s="46" t="e">
        <f t="shared" si="2"/>
        <v>#N/A</v>
      </c>
      <c r="Z65" s="47" t="e">
        <f t="shared" si="0"/>
        <v>#N/A</v>
      </c>
      <c r="AA65" s="48" t="e">
        <f>(VLOOKUP(E65,Table6[#All],4,0))/(VLOOKUP(E65,Table6[#All],6,0))*F65</f>
        <v>#N/A</v>
      </c>
      <c r="AB65" s="49" t="e">
        <f>(VLOOKUP(E65,Table6[#All],3,0))/(VLOOKUP(E65,Table6[#All],7,0))*F65</f>
        <v>#N/A</v>
      </c>
      <c r="AC65" s="15" t="e">
        <f t="shared" si="1"/>
        <v>#N/A</v>
      </c>
    </row>
    <row r="66" spans="3:29" x14ac:dyDescent="0.4">
      <c r="C66" s="31"/>
      <c r="D66" s="237"/>
      <c r="E66" s="31"/>
      <c r="F66" s="238"/>
      <c r="G66" s="239"/>
      <c r="J66" s="42"/>
      <c r="K66" s="15"/>
      <c r="Y66" s="46" t="e">
        <f t="shared" si="2"/>
        <v>#N/A</v>
      </c>
      <c r="Z66" s="47" t="e">
        <f t="shared" ref="Z66:Z97" si="3">(VLOOKUP(E66,$C$4:$J$29,4,0))*(VLOOKUP(E66,$C$4:$J$29,5,0))*F66*100</f>
        <v>#N/A</v>
      </c>
      <c r="AA66" s="48" t="e">
        <f>(VLOOKUP(E66,Table6[#All],4,0))/(VLOOKUP(E66,Table6[#All],6,0))*F66</f>
        <v>#N/A</v>
      </c>
      <c r="AB66" s="49" t="e">
        <f>(VLOOKUP(E66,Table6[#All],3,0))/(VLOOKUP(E66,Table6[#All],7,0))*F66</f>
        <v>#N/A</v>
      </c>
      <c r="AC66" s="15" t="e">
        <f t="shared" ref="AC66:AC97" si="4">(VLOOKUP(E66,$C$4:$J$29,5,0))*F66</f>
        <v>#N/A</v>
      </c>
    </row>
    <row r="67" spans="3:29" x14ac:dyDescent="0.4">
      <c r="C67" s="31"/>
      <c r="D67" s="237"/>
      <c r="E67" s="31"/>
      <c r="F67" s="238"/>
      <c r="G67" s="239"/>
      <c r="J67" s="42"/>
      <c r="K67" s="15"/>
      <c r="Y67" s="46" t="e">
        <f t="shared" si="2"/>
        <v>#N/A</v>
      </c>
      <c r="Z67" s="47" t="e">
        <f t="shared" si="3"/>
        <v>#N/A</v>
      </c>
      <c r="AA67" s="48" t="e">
        <f>(VLOOKUP(E67,Table6[#All],4,0))/(VLOOKUP(E67,Table6[#All],6,0))*F67</f>
        <v>#N/A</v>
      </c>
      <c r="AB67" s="49" t="e">
        <f>(VLOOKUP(E67,Table6[#All],3,0))/(VLOOKUP(E67,Table6[#All],7,0))*F67</f>
        <v>#N/A</v>
      </c>
      <c r="AC67" s="15" t="e">
        <f t="shared" si="4"/>
        <v>#N/A</v>
      </c>
    </row>
    <row r="68" spans="3:29" x14ac:dyDescent="0.4">
      <c r="C68" s="31"/>
      <c r="D68" s="237"/>
      <c r="E68" s="31"/>
      <c r="F68" s="238"/>
      <c r="G68" s="239"/>
      <c r="J68" s="42"/>
      <c r="K68" s="15"/>
      <c r="Y68" s="46" t="e">
        <f t="shared" si="2"/>
        <v>#N/A</v>
      </c>
      <c r="Z68" s="47" t="e">
        <f t="shared" si="3"/>
        <v>#N/A</v>
      </c>
      <c r="AA68" s="48" t="e">
        <f>(VLOOKUP(E68,Table6[#All],4,0))/(VLOOKUP(E68,Table6[#All],6,0))*F68</f>
        <v>#N/A</v>
      </c>
      <c r="AB68" s="49" t="e">
        <f>(VLOOKUP(E68,Table6[#All],3,0))/(VLOOKUP(E68,Table6[#All],7,0))*F68</f>
        <v>#N/A</v>
      </c>
      <c r="AC68" s="15" t="e">
        <f t="shared" si="4"/>
        <v>#N/A</v>
      </c>
    </row>
    <row r="69" spans="3:29" x14ac:dyDescent="0.4">
      <c r="C69" s="31"/>
      <c r="D69" s="237"/>
      <c r="E69" s="31"/>
      <c r="F69" s="238"/>
      <c r="G69" s="239"/>
      <c r="J69" s="42"/>
      <c r="K69" s="15"/>
      <c r="Y69" s="46" t="e">
        <f t="shared" si="2"/>
        <v>#N/A</v>
      </c>
      <c r="Z69" s="47" t="e">
        <f t="shared" si="3"/>
        <v>#N/A</v>
      </c>
      <c r="AA69" s="48" t="e">
        <f>(VLOOKUP(E69,Table6[#All],4,0))/(VLOOKUP(E69,Table6[#All],6,0))*F69</f>
        <v>#N/A</v>
      </c>
      <c r="AB69" s="49" t="e">
        <f>(VLOOKUP(E69,Table6[#All],3,0))/(VLOOKUP(E69,Table6[#All],7,0))*F69</f>
        <v>#N/A</v>
      </c>
      <c r="AC69" s="15" t="e">
        <f t="shared" si="4"/>
        <v>#N/A</v>
      </c>
    </row>
    <row r="70" spans="3:29" x14ac:dyDescent="0.4">
      <c r="C70" s="31"/>
      <c r="D70" s="237"/>
      <c r="E70" s="31"/>
      <c r="F70" s="238"/>
      <c r="G70" s="239"/>
      <c r="J70" s="42"/>
      <c r="K70" s="15"/>
      <c r="Y70" s="46" t="e">
        <f t="shared" si="2"/>
        <v>#N/A</v>
      </c>
      <c r="Z70" s="47" t="e">
        <f t="shared" si="3"/>
        <v>#N/A</v>
      </c>
      <c r="AA70" s="48" t="e">
        <f>(VLOOKUP(E70,Table6[#All],4,0))/(VLOOKUP(E70,Table6[#All],6,0))*F70</f>
        <v>#N/A</v>
      </c>
      <c r="AB70" s="49" t="e">
        <f>(VLOOKUP(E70,Table6[#All],3,0))/(VLOOKUP(E70,Table6[#All],7,0))*F70</f>
        <v>#N/A</v>
      </c>
      <c r="AC70" s="15" t="e">
        <f t="shared" si="4"/>
        <v>#N/A</v>
      </c>
    </row>
    <row r="71" spans="3:29" x14ac:dyDescent="0.4">
      <c r="C71" s="31"/>
      <c r="D71" s="237"/>
      <c r="E71" s="31"/>
      <c r="F71" s="238"/>
      <c r="G71" s="239"/>
      <c r="J71" s="42"/>
      <c r="K71" s="15"/>
      <c r="Y71" s="46" t="e">
        <f t="shared" si="2"/>
        <v>#N/A</v>
      </c>
      <c r="Z71" s="47" t="e">
        <f t="shared" si="3"/>
        <v>#N/A</v>
      </c>
      <c r="AA71" s="48" t="e">
        <f>(VLOOKUP(E71,Table6[#All],4,0))/(VLOOKUP(E71,Table6[#All],6,0))*F71</f>
        <v>#N/A</v>
      </c>
      <c r="AB71" s="49" t="e">
        <f>(VLOOKUP(E71,Table6[#All],3,0))/(VLOOKUP(E71,Table6[#All],7,0))*F71</f>
        <v>#N/A</v>
      </c>
      <c r="AC71" s="15" t="e">
        <f t="shared" si="4"/>
        <v>#N/A</v>
      </c>
    </row>
    <row r="72" spans="3:29" x14ac:dyDescent="0.4">
      <c r="C72" s="31"/>
      <c r="D72" s="237"/>
      <c r="E72" s="31"/>
      <c r="F72" s="238"/>
      <c r="G72" s="239"/>
      <c r="J72" s="42"/>
      <c r="K72" s="15"/>
      <c r="Y72" s="46" t="e">
        <f t="shared" si="2"/>
        <v>#N/A</v>
      </c>
      <c r="Z72" s="47" t="e">
        <f t="shared" si="3"/>
        <v>#N/A</v>
      </c>
      <c r="AA72" s="48" t="e">
        <f>(VLOOKUP(E72,Table6[#All],4,0))/(VLOOKUP(E72,Table6[#All],6,0))*F72</f>
        <v>#N/A</v>
      </c>
      <c r="AB72" s="49" t="e">
        <f>(VLOOKUP(E72,Table6[#All],3,0))/(VLOOKUP(E72,Table6[#All],7,0))*F72</f>
        <v>#N/A</v>
      </c>
      <c r="AC72" s="15" t="e">
        <f t="shared" si="4"/>
        <v>#N/A</v>
      </c>
    </row>
    <row r="73" spans="3:29" x14ac:dyDescent="0.4">
      <c r="C73" s="31"/>
      <c r="D73" s="237"/>
      <c r="E73" s="31"/>
      <c r="F73" s="238"/>
      <c r="G73" s="239"/>
      <c r="J73" s="42"/>
      <c r="K73" s="15"/>
      <c r="Y73" s="46" t="e">
        <f t="shared" si="2"/>
        <v>#N/A</v>
      </c>
      <c r="Z73" s="47" t="e">
        <f t="shared" si="3"/>
        <v>#N/A</v>
      </c>
      <c r="AA73" s="48" t="e">
        <f>(VLOOKUP(E73,Table6[#All],4,0))/(VLOOKUP(E73,Table6[#All],6,0))*F73</f>
        <v>#N/A</v>
      </c>
      <c r="AB73" s="49" t="e">
        <f>(VLOOKUP(E73,Table6[#All],3,0))/(VLOOKUP(E73,Table6[#All],7,0))*F73</f>
        <v>#N/A</v>
      </c>
      <c r="AC73" s="15" t="e">
        <f t="shared" si="4"/>
        <v>#N/A</v>
      </c>
    </row>
    <row r="74" spans="3:29" x14ac:dyDescent="0.4">
      <c r="C74" s="31"/>
      <c r="D74" s="237"/>
      <c r="E74" s="31"/>
      <c r="F74" s="238"/>
      <c r="G74" s="239"/>
      <c r="J74" s="42"/>
      <c r="K74" s="15"/>
      <c r="Y74" s="46" t="e">
        <f t="shared" si="2"/>
        <v>#N/A</v>
      </c>
      <c r="Z74" s="47" t="e">
        <f t="shared" si="3"/>
        <v>#N/A</v>
      </c>
      <c r="AA74" s="48" t="e">
        <f>(VLOOKUP(E74,Table6[#All],4,0))/(VLOOKUP(E74,Table6[#All],6,0))*F74</f>
        <v>#N/A</v>
      </c>
      <c r="AB74" s="49" t="e">
        <f>(VLOOKUP(E74,Table6[#All],3,0))/(VLOOKUP(E74,Table6[#All],7,0))*F74</f>
        <v>#N/A</v>
      </c>
      <c r="AC74" s="15" t="e">
        <f t="shared" si="4"/>
        <v>#N/A</v>
      </c>
    </row>
    <row r="75" spans="3:29" x14ac:dyDescent="0.4">
      <c r="C75" s="31"/>
      <c r="D75" s="237"/>
      <c r="E75" s="31"/>
      <c r="F75" s="238"/>
      <c r="G75" s="239"/>
      <c r="J75" s="42"/>
      <c r="K75" s="15"/>
      <c r="Y75" s="46" t="e">
        <f t="shared" si="2"/>
        <v>#N/A</v>
      </c>
      <c r="Z75" s="47" t="e">
        <f t="shared" si="3"/>
        <v>#N/A</v>
      </c>
      <c r="AA75" s="48" t="e">
        <f>(VLOOKUP(E75,Table6[#All],4,0))/(VLOOKUP(E75,Table6[#All],6,0))*F75</f>
        <v>#N/A</v>
      </c>
      <c r="AB75" s="49" t="e">
        <f>(VLOOKUP(E75,Table6[#All],3,0))/(VLOOKUP(E75,Table6[#All],7,0))*F75</f>
        <v>#N/A</v>
      </c>
      <c r="AC75" s="15" t="e">
        <f t="shared" si="4"/>
        <v>#N/A</v>
      </c>
    </row>
    <row r="76" spans="3:29" x14ac:dyDescent="0.4">
      <c r="C76" s="31"/>
      <c r="D76" s="237"/>
      <c r="E76" s="31"/>
      <c r="F76" s="238"/>
      <c r="G76" s="239"/>
      <c r="J76" s="42"/>
      <c r="K76" s="15"/>
      <c r="Y76" s="46" t="e">
        <f t="shared" si="2"/>
        <v>#N/A</v>
      </c>
      <c r="Z76" s="47" t="e">
        <f t="shared" si="3"/>
        <v>#N/A</v>
      </c>
      <c r="AA76" s="48" t="e">
        <f>(VLOOKUP(E76,Table6[#All],4,0))/(VLOOKUP(E76,Table6[#All],6,0))*F76</f>
        <v>#N/A</v>
      </c>
      <c r="AB76" s="49" t="e">
        <f>(VLOOKUP(E76,Table6[#All],3,0))/(VLOOKUP(E76,Table6[#All],7,0))*F76</f>
        <v>#N/A</v>
      </c>
      <c r="AC76" s="15" t="e">
        <f t="shared" si="4"/>
        <v>#N/A</v>
      </c>
    </row>
    <row r="77" spans="3:29" x14ac:dyDescent="0.4">
      <c r="C77" s="31"/>
      <c r="D77" s="237"/>
      <c r="E77" s="31"/>
      <c r="F77" s="238"/>
      <c r="G77" s="239"/>
      <c r="J77" s="42"/>
      <c r="K77" s="15"/>
      <c r="M77" s="42"/>
      <c r="Y77" s="46" t="e">
        <f t="shared" si="2"/>
        <v>#N/A</v>
      </c>
      <c r="Z77" s="47" t="e">
        <f t="shared" si="3"/>
        <v>#N/A</v>
      </c>
      <c r="AA77" s="48" t="e">
        <f>(VLOOKUP(E77,Table6[#All],4,0))/(VLOOKUP(E77,Table6[#All],6,0))*F77</f>
        <v>#N/A</v>
      </c>
      <c r="AB77" s="49" t="e">
        <f>(VLOOKUP(E77,Table6[#All],3,0))/(VLOOKUP(E77,Table6[#All],7,0))*F77</f>
        <v>#N/A</v>
      </c>
      <c r="AC77" s="15" t="e">
        <f t="shared" si="4"/>
        <v>#N/A</v>
      </c>
    </row>
    <row r="78" spans="3:29" x14ac:dyDescent="0.4">
      <c r="C78" s="31"/>
      <c r="D78" s="237"/>
      <c r="E78" s="31"/>
      <c r="F78" s="238"/>
      <c r="G78" s="239"/>
      <c r="J78" s="42"/>
      <c r="K78" s="15"/>
      <c r="M78" s="42"/>
      <c r="Y78" s="46" t="e">
        <f t="shared" si="2"/>
        <v>#N/A</v>
      </c>
      <c r="Z78" s="47" t="e">
        <f t="shared" si="3"/>
        <v>#N/A</v>
      </c>
      <c r="AA78" s="48" t="e">
        <f>(VLOOKUP(E78,Table6[#All],4,0))/(VLOOKUP(E78,Table6[#All],6,0))*F78</f>
        <v>#N/A</v>
      </c>
      <c r="AB78" s="49" t="e">
        <f>(VLOOKUP(E78,Table6[#All],3,0))/(VLOOKUP(E78,Table6[#All],7,0))*F78</f>
        <v>#N/A</v>
      </c>
      <c r="AC78" s="15" t="e">
        <f t="shared" si="4"/>
        <v>#N/A</v>
      </c>
    </row>
    <row r="79" spans="3:29" x14ac:dyDescent="0.4">
      <c r="C79" s="31"/>
      <c r="D79" s="237"/>
      <c r="E79" s="31"/>
      <c r="F79" s="238"/>
      <c r="G79" s="239"/>
      <c r="J79" s="42"/>
      <c r="K79" s="15"/>
      <c r="M79" s="42"/>
      <c r="Y79" s="46" t="e">
        <f t="shared" si="2"/>
        <v>#N/A</v>
      </c>
      <c r="Z79" s="47" t="e">
        <f t="shared" si="3"/>
        <v>#N/A</v>
      </c>
      <c r="AA79" s="48" t="e">
        <f>(VLOOKUP(E79,Table6[#All],4,0))/(VLOOKUP(E79,Table6[#All],6,0))*F79</f>
        <v>#N/A</v>
      </c>
      <c r="AB79" s="49" t="e">
        <f>(VLOOKUP(E79,Table6[#All],3,0))/(VLOOKUP(E79,Table6[#All],7,0))*F79</f>
        <v>#N/A</v>
      </c>
      <c r="AC79" s="15" t="e">
        <f t="shared" si="4"/>
        <v>#N/A</v>
      </c>
    </row>
    <row r="80" spans="3:29" x14ac:dyDescent="0.4">
      <c r="C80" s="31"/>
      <c r="D80" s="237"/>
      <c r="E80" s="31"/>
      <c r="F80" s="238"/>
      <c r="G80" s="239"/>
      <c r="J80" s="42"/>
      <c r="K80" s="15"/>
      <c r="M80" s="42"/>
      <c r="Y80" s="46" t="e">
        <f t="shared" si="2"/>
        <v>#N/A</v>
      </c>
      <c r="Z80" s="47" t="e">
        <f t="shared" si="3"/>
        <v>#N/A</v>
      </c>
      <c r="AA80" s="48" t="e">
        <f>(VLOOKUP(E80,Table6[#All],4,0))/(VLOOKUP(E80,Table6[#All],6,0))*F80</f>
        <v>#N/A</v>
      </c>
      <c r="AB80" s="49" t="e">
        <f>(VLOOKUP(E80,Table6[#All],3,0))/(VLOOKUP(E80,Table6[#All],7,0))*F80</f>
        <v>#N/A</v>
      </c>
      <c r="AC80" s="15" t="e">
        <f t="shared" si="4"/>
        <v>#N/A</v>
      </c>
    </row>
    <row r="81" spans="3:29" x14ac:dyDescent="0.4">
      <c r="C81" s="31"/>
      <c r="D81" s="237"/>
      <c r="E81" s="31"/>
      <c r="F81" s="238"/>
      <c r="G81" s="239"/>
      <c r="J81" s="42"/>
      <c r="K81" s="15"/>
      <c r="M81" s="42"/>
      <c r="Y81" s="46" t="e">
        <f t="shared" si="2"/>
        <v>#N/A</v>
      </c>
      <c r="Z81" s="47" t="e">
        <f t="shared" si="3"/>
        <v>#N/A</v>
      </c>
      <c r="AA81" s="48" t="e">
        <f>(VLOOKUP(E81,Table6[#All],4,0))/(VLOOKUP(E81,Table6[#All],6,0))*F81</f>
        <v>#N/A</v>
      </c>
      <c r="AB81" s="49" t="e">
        <f>(VLOOKUP(E81,Table6[#All],3,0))/(VLOOKUP(E81,Table6[#All],7,0))*F81</f>
        <v>#N/A</v>
      </c>
      <c r="AC81" s="15" t="e">
        <f t="shared" si="4"/>
        <v>#N/A</v>
      </c>
    </row>
    <row r="82" spans="3:29" x14ac:dyDescent="0.4">
      <c r="C82" s="31"/>
      <c r="D82" s="237"/>
      <c r="E82" s="31"/>
      <c r="F82" s="238"/>
      <c r="G82" s="239"/>
      <c r="J82" s="42"/>
      <c r="K82" s="15"/>
      <c r="M82" s="42"/>
      <c r="Y82" s="46" t="e">
        <f t="shared" si="2"/>
        <v>#N/A</v>
      </c>
      <c r="Z82" s="47" t="e">
        <f t="shared" si="3"/>
        <v>#N/A</v>
      </c>
      <c r="AA82" s="48" t="e">
        <f>(VLOOKUP(E82,Table6[#All],4,0))/(VLOOKUP(E82,Table6[#All],6,0))*F82</f>
        <v>#N/A</v>
      </c>
      <c r="AB82" s="49" t="e">
        <f>(VLOOKUP(E82,Table6[#All],3,0))/(VLOOKUP(E82,Table6[#All],7,0))*F82</f>
        <v>#N/A</v>
      </c>
      <c r="AC82" s="15" t="e">
        <f t="shared" si="4"/>
        <v>#N/A</v>
      </c>
    </row>
    <row r="83" spans="3:29" x14ac:dyDescent="0.4">
      <c r="C83" s="31"/>
      <c r="D83" s="237"/>
      <c r="E83" s="31"/>
      <c r="F83" s="238"/>
      <c r="G83" s="239"/>
      <c r="J83" s="42"/>
      <c r="K83" s="15"/>
      <c r="M83" s="42"/>
      <c r="Y83" s="46" t="e">
        <f t="shared" si="2"/>
        <v>#N/A</v>
      </c>
      <c r="Z83" s="47" t="e">
        <f t="shared" si="3"/>
        <v>#N/A</v>
      </c>
      <c r="AA83" s="48" t="e">
        <f>(VLOOKUP(E83,Table6[#All],4,0))/(VLOOKUP(E83,Table6[#All],6,0))*F83</f>
        <v>#N/A</v>
      </c>
      <c r="AB83" s="49" t="e">
        <f>(VLOOKUP(E83,Table6[#All],3,0))/(VLOOKUP(E83,Table6[#All],7,0))*F83</f>
        <v>#N/A</v>
      </c>
      <c r="AC83" s="15" t="e">
        <f t="shared" si="4"/>
        <v>#N/A</v>
      </c>
    </row>
    <row r="84" spans="3:29" x14ac:dyDescent="0.4">
      <c r="C84" s="31"/>
      <c r="D84" s="237"/>
      <c r="E84" s="31"/>
      <c r="F84" s="238"/>
      <c r="G84" s="239"/>
      <c r="J84" s="42"/>
      <c r="K84" s="15"/>
      <c r="M84" s="42"/>
      <c r="Y84" s="46" t="e">
        <f t="shared" si="2"/>
        <v>#N/A</v>
      </c>
      <c r="Z84" s="47" t="e">
        <f t="shared" si="3"/>
        <v>#N/A</v>
      </c>
      <c r="AA84" s="48" t="e">
        <f>(VLOOKUP(E84,Table6[#All],4,0))/(VLOOKUP(E84,Table6[#All],6,0))*F84</f>
        <v>#N/A</v>
      </c>
      <c r="AB84" s="49" t="e">
        <f>(VLOOKUP(E84,Table6[#All],3,0))/(VLOOKUP(E84,Table6[#All],7,0))*F84</f>
        <v>#N/A</v>
      </c>
      <c r="AC84" s="15" t="e">
        <f t="shared" si="4"/>
        <v>#N/A</v>
      </c>
    </row>
    <row r="85" spans="3:29" x14ac:dyDescent="0.4">
      <c r="C85" s="31"/>
      <c r="D85" s="237"/>
      <c r="E85" s="31"/>
      <c r="F85" s="238"/>
      <c r="G85" s="239"/>
      <c r="J85" s="42"/>
      <c r="K85" s="15"/>
      <c r="M85" s="42"/>
      <c r="Y85" s="46" t="e">
        <f t="shared" si="2"/>
        <v>#N/A</v>
      </c>
      <c r="Z85" s="47" t="e">
        <f t="shared" si="3"/>
        <v>#N/A</v>
      </c>
      <c r="AA85" s="48" t="e">
        <f>(VLOOKUP(E85,Table6[#All],4,0))/(VLOOKUP(E85,Table6[#All],6,0))*F85</f>
        <v>#N/A</v>
      </c>
      <c r="AB85" s="49" t="e">
        <f>(VLOOKUP(E85,Table6[#All],3,0))/(VLOOKUP(E85,Table6[#All],7,0))*F85</f>
        <v>#N/A</v>
      </c>
      <c r="AC85" s="15" t="e">
        <f t="shared" si="4"/>
        <v>#N/A</v>
      </c>
    </row>
    <row r="86" spans="3:29" x14ac:dyDescent="0.4">
      <c r="C86" s="31"/>
      <c r="D86" s="237"/>
      <c r="E86" s="31"/>
      <c r="F86" s="238"/>
      <c r="G86" s="239"/>
      <c r="J86" s="42"/>
      <c r="K86" s="15"/>
      <c r="M86" s="42"/>
      <c r="Y86" s="46" t="e">
        <f t="shared" si="2"/>
        <v>#N/A</v>
      </c>
      <c r="Z86" s="47" t="e">
        <f t="shared" si="3"/>
        <v>#N/A</v>
      </c>
      <c r="AA86" s="48" t="e">
        <f>(VLOOKUP(E86,Table6[#All],4,0))/(VLOOKUP(E86,Table6[#All],6,0))*F86</f>
        <v>#N/A</v>
      </c>
      <c r="AB86" s="49" t="e">
        <f>(VLOOKUP(E86,Table6[#All],3,0))/(VLOOKUP(E86,Table6[#All],7,0))*F86</f>
        <v>#N/A</v>
      </c>
      <c r="AC86" s="15" t="e">
        <f t="shared" si="4"/>
        <v>#N/A</v>
      </c>
    </row>
    <row r="87" spans="3:29" x14ac:dyDescent="0.4">
      <c r="C87" s="31"/>
      <c r="D87" s="237"/>
      <c r="E87" s="31"/>
      <c r="F87" s="238"/>
      <c r="G87" s="239"/>
      <c r="J87" s="42"/>
      <c r="K87" s="15"/>
      <c r="Y87" s="46" t="e">
        <f t="shared" si="2"/>
        <v>#N/A</v>
      </c>
      <c r="Z87" s="47" t="e">
        <f t="shared" si="3"/>
        <v>#N/A</v>
      </c>
      <c r="AA87" s="48" t="e">
        <f>(VLOOKUP(E87,Table6[#All],4,0))/(VLOOKUP(E87,Table6[#All],6,0))*F87</f>
        <v>#N/A</v>
      </c>
      <c r="AB87" s="49" t="e">
        <f>(VLOOKUP(E87,Table6[#All],3,0))/(VLOOKUP(E87,Table6[#All],7,0))*F87</f>
        <v>#N/A</v>
      </c>
      <c r="AC87" s="15" t="e">
        <f t="shared" si="4"/>
        <v>#N/A</v>
      </c>
    </row>
    <row r="88" spans="3:29" x14ac:dyDescent="0.4">
      <c r="C88" s="31"/>
      <c r="D88" s="237"/>
      <c r="E88" s="31"/>
      <c r="F88" s="238"/>
      <c r="G88" s="239"/>
      <c r="J88" s="42"/>
      <c r="K88" s="15"/>
      <c r="Y88" s="46" t="e">
        <f t="shared" si="2"/>
        <v>#N/A</v>
      </c>
      <c r="Z88" s="47" t="e">
        <f t="shared" si="3"/>
        <v>#N/A</v>
      </c>
      <c r="AA88" s="48" t="e">
        <f>(VLOOKUP(E88,Table6[#All],4,0))/(VLOOKUP(E88,Table6[#All],6,0))*F88</f>
        <v>#N/A</v>
      </c>
      <c r="AB88" s="49" t="e">
        <f>(VLOOKUP(E88,Table6[#All],3,0))/(VLOOKUP(E88,Table6[#All],7,0))*F88</f>
        <v>#N/A</v>
      </c>
      <c r="AC88" s="15" t="e">
        <f t="shared" si="4"/>
        <v>#N/A</v>
      </c>
    </row>
    <row r="89" spans="3:29" x14ac:dyDescent="0.4">
      <c r="C89" s="31"/>
      <c r="D89" s="237"/>
      <c r="E89" s="31"/>
      <c r="F89" s="238"/>
      <c r="G89" s="239"/>
      <c r="J89" s="42"/>
      <c r="K89" s="15"/>
      <c r="Y89" s="46" t="e">
        <f t="shared" si="2"/>
        <v>#N/A</v>
      </c>
      <c r="Z89" s="47" t="e">
        <f t="shared" si="3"/>
        <v>#N/A</v>
      </c>
      <c r="AA89" s="48" t="e">
        <f>(VLOOKUP(E89,Table6[#All],4,0))/(VLOOKUP(E89,Table6[#All],6,0))*F89</f>
        <v>#N/A</v>
      </c>
      <c r="AB89" s="49" t="e">
        <f>(VLOOKUP(E89,Table6[#All],3,0))/(VLOOKUP(E89,Table6[#All],7,0))*F89</f>
        <v>#N/A</v>
      </c>
      <c r="AC89" s="15" t="e">
        <f t="shared" si="4"/>
        <v>#N/A</v>
      </c>
    </row>
    <row r="90" spans="3:29" x14ac:dyDescent="0.4">
      <c r="C90" s="31"/>
      <c r="D90" s="237"/>
      <c r="E90" s="31"/>
      <c r="F90" s="238"/>
      <c r="G90" s="239"/>
      <c r="J90" s="42"/>
      <c r="K90" s="15"/>
      <c r="Y90" s="46" t="e">
        <f t="shared" si="2"/>
        <v>#N/A</v>
      </c>
      <c r="Z90" s="47" t="e">
        <f t="shared" si="3"/>
        <v>#N/A</v>
      </c>
      <c r="AA90" s="48" t="e">
        <f>(VLOOKUP(E90,Table6[#All],4,0))/(VLOOKUP(E90,Table6[#All],6,0))*F90</f>
        <v>#N/A</v>
      </c>
      <c r="AB90" s="49" t="e">
        <f>(VLOOKUP(E90,Table6[#All],3,0))/(VLOOKUP(E90,Table6[#All],7,0))*F90</f>
        <v>#N/A</v>
      </c>
      <c r="AC90" s="15" t="e">
        <f t="shared" si="4"/>
        <v>#N/A</v>
      </c>
    </row>
    <row r="91" spans="3:29" x14ac:dyDescent="0.4">
      <c r="C91" s="31"/>
      <c r="D91" s="237"/>
      <c r="E91" s="31"/>
      <c r="F91" s="238"/>
      <c r="G91" s="239"/>
      <c r="J91" s="42"/>
      <c r="K91" s="15"/>
      <c r="Y91" s="46" t="e">
        <f t="shared" si="2"/>
        <v>#N/A</v>
      </c>
      <c r="Z91" s="47" t="e">
        <f t="shared" si="3"/>
        <v>#N/A</v>
      </c>
      <c r="AA91" s="48" t="e">
        <f>(VLOOKUP(E91,Table6[#All],4,0))/(VLOOKUP(E91,Table6[#All],6,0))*F91</f>
        <v>#N/A</v>
      </c>
      <c r="AB91" s="49" t="e">
        <f>(VLOOKUP(E91,Table6[#All],3,0))/(VLOOKUP(E91,Table6[#All],7,0))*F91</f>
        <v>#N/A</v>
      </c>
      <c r="AC91" s="15" t="e">
        <f t="shared" si="4"/>
        <v>#N/A</v>
      </c>
    </row>
    <row r="92" spans="3:29" x14ac:dyDescent="0.4">
      <c r="C92" s="31"/>
      <c r="D92" s="237"/>
      <c r="E92" s="31"/>
      <c r="F92" s="238"/>
      <c r="G92" s="239"/>
      <c r="J92" s="42"/>
      <c r="K92" s="15"/>
      <c r="Y92" s="46" t="e">
        <f t="shared" si="2"/>
        <v>#N/A</v>
      </c>
      <c r="Z92" s="47" t="e">
        <f t="shared" si="3"/>
        <v>#N/A</v>
      </c>
      <c r="AA92" s="48" t="e">
        <f>(VLOOKUP(E92,Table6[#All],4,0))/(VLOOKUP(E92,Table6[#All],6,0))*F92</f>
        <v>#N/A</v>
      </c>
      <c r="AB92" s="49" t="e">
        <f>(VLOOKUP(E92,Table6[#All],3,0))/(VLOOKUP(E92,Table6[#All],7,0))*F92</f>
        <v>#N/A</v>
      </c>
      <c r="AC92" s="15" t="e">
        <f t="shared" si="4"/>
        <v>#N/A</v>
      </c>
    </row>
    <row r="93" spans="3:29" x14ac:dyDescent="0.4">
      <c r="C93" s="31"/>
      <c r="D93" s="237"/>
      <c r="E93" s="31"/>
      <c r="F93" s="238"/>
      <c r="G93" s="239"/>
      <c r="J93" s="42"/>
      <c r="K93" s="15"/>
      <c r="Y93" s="46" t="e">
        <f t="shared" si="2"/>
        <v>#N/A</v>
      </c>
      <c r="Z93" s="47" t="e">
        <f t="shared" si="3"/>
        <v>#N/A</v>
      </c>
      <c r="AA93" s="48" t="e">
        <f>(VLOOKUP(E93,Table6[#All],4,0))/(VLOOKUP(E93,Table6[#All],6,0))*F93</f>
        <v>#N/A</v>
      </c>
      <c r="AB93" s="49" t="e">
        <f>(VLOOKUP(E93,Table6[#All],3,0))/(VLOOKUP(E93,Table6[#All],7,0))*F93</f>
        <v>#N/A</v>
      </c>
      <c r="AC93" s="15" t="e">
        <f t="shared" si="4"/>
        <v>#N/A</v>
      </c>
    </row>
    <row r="94" spans="3:29" x14ac:dyDescent="0.4">
      <c r="C94" s="31"/>
      <c r="D94" s="237"/>
      <c r="E94" s="31"/>
      <c r="F94" s="238"/>
      <c r="G94" s="239"/>
      <c r="J94" s="42"/>
      <c r="K94" s="15"/>
      <c r="Y94" s="46" t="e">
        <f t="shared" si="2"/>
        <v>#N/A</v>
      </c>
      <c r="Z94" s="47" t="e">
        <f t="shared" si="3"/>
        <v>#N/A</v>
      </c>
      <c r="AA94" s="48" t="e">
        <f>(VLOOKUP(E94,Table6[#All],4,0))/(VLOOKUP(E94,Table6[#All],6,0))*F94</f>
        <v>#N/A</v>
      </c>
      <c r="AB94" s="49" t="e">
        <f>(VLOOKUP(E94,Table6[#All],3,0))/(VLOOKUP(E94,Table6[#All],7,0))*F94</f>
        <v>#N/A</v>
      </c>
      <c r="AC94" s="15" t="e">
        <f t="shared" si="4"/>
        <v>#N/A</v>
      </c>
    </row>
    <row r="95" spans="3:29" x14ac:dyDescent="0.4">
      <c r="C95" s="31"/>
      <c r="D95" s="237"/>
      <c r="E95" s="31"/>
      <c r="F95" s="238"/>
      <c r="G95" s="239"/>
      <c r="J95" s="42"/>
      <c r="K95" s="15"/>
      <c r="Y95" s="46" t="e">
        <f t="shared" si="2"/>
        <v>#N/A</v>
      </c>
      <c r="Z95" s="47" t="e">
        <f t="shared" si="3"/>
        <v>#N/A</v>
      </c>
      <c r="AA95" s="48" t="e">
        <f>(VLOOKUP(E95,Table6[#All],4,0))/(VLOOKUP(E95,Table6[#All],6,0))*F95</f>
        <v>#N/A</v>
      </c>
      <c r="AB95" s="49" t="e">
        <f>(VLOOKUP(E95,Table6[#All],3,0))/(VLOOKUP(E95,Table6[#All],7,0))*F95</f>
        <v>#N/A</v>
      </c>
      <c r="AC95" s="15" t="e">
        <f t="shared" si="4"/>
        <v>#N/A</v>
      </c>
    </row>
    <row r="96" spans="3:29" x14ac:dyDescent="0.4">
      <c r="C96" s="31"/>
      <c r="D96" s="237"/>
      <c r="E96" s="31"/>
      <c r="F96" s="238"/>
      <c r="G96" s="239"/>
      <c r="J96" s="42"/>
      <c r="K96" s="15"/>
      <c r="Y96" s="46" t="e">
        <f t="shared" si="2"/>
        <v>#N/A</v>
      </c>
      <c r="Z96" s="47" t="e">
        <f t="shared" si="3"/>
        <v>#N/A</v>
      </c>
      <c r="AA96" s="48" t="e">
        <f>(VLOOKUP(E96,Table6[#All],4,0))/(VLOOKUP(E96,Table6[#All],6,0))*F96</f>
        <v>#N/A</v>
      </c>
      <c r="AB96" s="49" t="e">
        <f>(VLOOKUP(E96,Table6[#All],3,0))/(VLOOKUP(E96,Table6[#All],7,0))*F96</f>
        <v>#N/A</v>
      </c>
      <c r="AC96" s="15" t="e">
        <f t="shared" si="4"/>
        <v>#N/A</v>
      </c>
    </row>
    <row r="97" spans="3:29" x14ac:dyDescent="0.4">
      <c r="C97" s="31"/>
      <c r="D97" s="237"/>
      <c r="E97" s="31"/>
      <c r="F97" s="238"/>
      <c r="G97" s="239"/>
      <c r="J97" s="42"/>
      <c r="K97" s="15"/>
      <c r="Y97" s="46" t="e">
        <f t="shared" si="2"/>
        <v>#N/A</v>
      </c>
      <c r="Z97" s="47" t="e">
        <f t="shared" si="3"/>
        <v>#N/A</v>
      </c>
      <c r="AA97" s="48" t="e">
        <f>(VLOOKUP(E97,Table6[#All],4,0))/(VLOOKUP(E97,Table6[#All],6,0))*F97</f>
        <v>#N/A</v>
      </c>
      <c r="AB97" s="49" t="e">
        <f>(VLOOKUP(E97,Table6[#All],3,0))/(VLOOKUP(E97,Table6[#All],7,0))*F97</f>
        <v>#N/A</v>
      </c>
      <c r="AC97" s="15" t="e">
        <f t="shared" si="4"/>
        <v>#N/A</v>
      </c>
    </row>
    <row r="98" spans="3:29" x14ac:dyDescent="0.4">
      <c r="C98" s="31"/>
      <c r="D98" s="237"/>
      <c r="E98" s="31"/>
      <c r="F98" s="238"/>
      <c r="G98" s="239"/>
      <c r="J98" s="42"/>
      <c r="K98" s="15"/>
      <c r="Y98" s="46" t="e">
        <f t="shared" si="2"/>
        <v>#N/A</v>
      </c>
      <c r="Z98" s="47" t="e">
        <f t="shared" ref="Z98:Z129" si="5">(VLOOKUP(E98,$C$4:$J$29,4,0))*(VLOOKUP(E98,$C$4:$J$29,5,0))*F98*100</f>
        <v>#N/A</v>
      </c>
      <c r="AA98" s="48" t="e">
        <f>(VLOOKUP(E98,Table6[#All],4,0))/(VLOOKUP(E98,Table6[#All],6,0))*F98</f>
        <v>#N/A</v>
      </c>
      <c r="AB98" s="49" t="e">
        <f>(VLOOKUP(E98,Table6[#All],3,0))/(VLOOKUP(E98,Table6[#All],7,0))*F98</f>
        <v>#N/A</v>
      </c>
      <c r="AC98" s="15" t="e">
        <f t="shared" ref="AC98:AC129" si="6">(VLOOKUP(E98,$C$4:$J$29,5,0))*F98</f>
        <v>#N/A</v>
      </c>
    </row>
    <row r="99" spans="3:29" x14ac:dyDescent="0.4">
      <c r="C99" s="31"/>
      <c r="D99" s="237"/>
      <c r="E99" s="31"/>
      <c r="F99" s="238"/>
      <c r="G99" s="239"/>
      <c r="J99" s="42"/>
      <c r="K99" s="15"/>
      <c r="Y99" s="46" t="e">
        <f t="shared" ref="Y99:Y150" si="7">(VLOOKUP(E99, $C$4:$J$29, 8, 0))/100*F99</f>
        <v>#N/A</v>
      </c>
      <c r="Z99" s="47" t="e">
        <f t="shared" si="5"/>
        <v>#N/A</v>
      </c>
      <c r="AA99" s="48" t="e">
        <f>(VLOOKUP(E99,Table6[#All],4,0))/(VLOOKUP(E99,Table6[#All],6,0))*F99</f>
        <v>#N/A</v>
      </c>
      <c r="AB99" s="49" t="e">
        <f>(VLOOKUP(E99,Table6[#All],3,0))/(VLOOKUP(E99,Table6[#All],7,0))*F99</f>
        <v>#N/A</v>
      </c>
      <c r="AC99" s="15" t="e">
        <f t="shared" si="6"/>
        <v>#N/A</v>
      </c>
    </row>
    <row r="100" spans="3:29" x14ac:dyDescent="0.4">
      <c r="C100" s="31"/>
      <c r="D100" s="237"/>
      <c r="E100" s="31"/>
      <c r="F100" s="238"/>
      <c r="G100" s="239"/>
      <c r="J100" s="42"/>
      <c r="K100" s="15"/>
      <c r="Y100" s="46" t="e">
        <f t="shared" si="7"/>
        <v>#N/A</v>
      </c>
      <c r="Z100" s="47" t="e">
        <f t="shared" si="5"/>
        <v>#N/A</v>
      </c>
      <c r="AA100" s="48" t="e">
        <f>(VLOOKUP(E100,Table6[#All],4,0))/(VLOOKUP(E100,Table6[#All],6,0))*F100</f>
        <v>#N/A</v>
      </c>
      <c r="AB100" s="49" t="e">
        <f>(VLOOKUP(E100,Table6[#All],3,0))/(VLOOKUP(E100,Table6[#All],7,0))*F100</f>
        <v>#N/A</v>
      </c>
      <c r="AC100" s="15" t="e">
        <f t="shared" si="6"/>
        <v>#N/A</v>
      </c>
    </row>
    <row r="101" spans="3:29" x14ac:dyDescent="0.4">
      <c r="C101" s="31"/>
      <c r="D101" s="237"/>
      <c r="E101" s="31"/>
      <c r="F101" s="238"/>
      <c r="G101" s="239"/>
      <c r="J101" s="42"/>
      <c r="K101" s="15"/>
      <c r="Y101" s="46" t="e">
        <f t="shared" si="7"/>
        <v>#N/A</v>
      </c>
      <c r="Z101" s="47" t="e">
        <f t="shared" si="5"/>
        <v>#N/A</v>
      </c>
      <c r="AA101" s="48" t="e">
        <f>(VLOOKUP(E101,Table6[#All],4,0))/(VLOOKUP(E101,Table6[#All],6,0))*F101</f>
        <v>#N/A</v>
      </c>
      <c r="AB101" s="49" t="e">
        <f>(VLOOKUP(E101,Table6[#All],3,0))/(VLOOKUP(E101,Table6[#All],7,0))*F101</f>
        <v>#N/A</v>
      </c>
      <c r="AC101" s="15" t="e">
        <f t="shared" si="6"/>
        <v>#N/A</v>
      </c>
    </row>
    <row r="102" spans="3:29" x14ac:dyDescent="0.4">
      <c r="C102" s="31"/>
      <c r="D102" s="237"/>
      <c r="E102" s="31"/>
      <c r="F102" s="238"/>
      <c r="G102" s="239"/>
      <c r="J102" s="42"/>
      <c r="K102" s="15"/>
      <c r="Y102" s="46" t="e">
        <f t="shared" si="7"/>
        <v>#N/A</v>
      </c>
      <c r="Z102" s="47" t="e">
        <f t="shared" si="5"/>
        <v>#N/A</v>
      </c>
      <c r="AA102" s="48" t="e">
        <f>(VLOOKUP(E102,Table6[#All],4,0))/(VLOOKUP(E102,Table6[#All],6,0))*F102</f>
        <v>#N/A</v>
      </c>
      <c r="AB102" s="49" t="e">
        <f>(VLOOKUP(E102,Table6[#All],3,0))/(VLOOKUP(E102,Table6[#All],7,0))*F102</f>
        <v>#N/A</v>
      </c>
      <c r="AC102" s="15" t="e">
        <f t="shared" si="6"/>
        <v>#N/A</v>
      </c>
    </row>
    <row r="103" spans="3:29" x14ac:dyDescent="0.4">
      <c r="C103" s="31"/>
      <c r="D103" s="237"/>
      <c r="E103" s="31"/>
      <c r="F103" s="238"/>
      <c r="G103" s="239"/>
      <c r="J103" s="42"/>
      <c r="K103" s="15"/>
      <c r="Y103" s="46" t="e">
        <f t="shared" si="7"/>
        <v>#N/A</v>
      </c>
      <c r="Z103" s="47" t="e">
        <f t="shared" si="5"/>
        <v>#N/A</v>
      </c>
      <c r="AA103" s="48" t="e">
        <f>(VLOOKUP(E103,Table6[#All],4,0))/(VLOOKUP(E103,Table6[#All],6,0))*F103</f>
        <v>#N/A</v>
      </c>
      <c r="AB103" s="49" t="e">
        <f>(VLOOKUP(E103,Table6[#All],3,0))/(VLOOKUP(E103,Table6[#All],7,0))*F103</f>
        <v>#N/A</v>
      </c>
      <c r="AC103" s="15" t="e">
        <f t="shared" si="6"/>
        <v>#N/A</v>
      </c>
    </row>
    <row r="104" spans="3:29" x14ac:dyDescent="0.4">
      <c r="C104" s="31"/>
      <c r="D104" s="237"/>
      <c r="E104" s="31"/>
      <c r="F104" s="238"/>
      <c r="G104" s="239"/>
      <c r="J104" s="42"/>
      <c r="K104" s="15"/>
      <c r="Y104" s="46" t="e">
        <f t="shared" si="7"/>
        <v>#N/A</v>
      </c>
      <c r="Z104" s="47" t="e">
        <f t="shared" si="5"/>
        <v>#N/A</v>
      </c>
      <c r="AA104" s="48" t="e">
        <f>(VLOOKUP(E104,Table6[#All],4,0))/(VLOOKUP(E104,Table6[#All],6,0))*F104</f>
        <v>#N/A</v>
      </c>
      <c r="AB104" s="49" t="e">
        <f>(VLOOKUP(E104,Table6[#All],3,0))/(VLOOKUP(E104,Table6[#All],7,0))*F104</f>
        <v>#N/A</v>
      </c>
      <c r="AC104" s="15" t="e">
        <f t="shared" si="6"/>
        <v>#N/A</v>
      </c>
    </row>
    <row r="105" spans="3:29" x14ac:dyDescent="0.4">
      <c r="C105" s="31"/>
      <c r="D105" s="237"/>
      <c r="E105" s="31"/>
      <c r="F105" s="238"/>
      <c r="G105" s="239"/>
      <c r="J105" s="42"/>
      <c r="K105" s="15"/>
      <c r="Y105" s="46" t="e">
        <f t="shared" si="7"/>
        <v>#N/A</v>
      </c>
      <c r="Z105" s="47" t="e">
        <f t="shared" si="5"/>
        <v>#N/A</v>
      </c>
      <c r="AA105" s="48" t="e">
        <f>(VLOOKUP(E105,Table6[#All],4,0))/(VLOOKUP(E105,Table6[#All],6,0))*F105</f>
        <v>#N/A</v>
      </c>
      <c r="AB105" s="49" t="e">
        <f>(VLOOKUP(E105,Table6[#All],3,0))/(VLOOKUP(E105,Table6[#All],7,0))*F105</f>
        <v>#N/A</v>
      </c>
      <c r="AC105" s="15" t="e">
        <f t="shared" si="6"/>
        <v>#N/A</v>
      </c>
    </row>
    <row r="106" spans="3:29" x14ac:dyDescent="0.4">
      <c r="C106" s="31"/>
      <c r="D106" s="237"/>
      <c r="E106" s="31"/>
      <c r="F106" s="238"/>
      <c r="G106" s="239"/>
      <c r="J106" s="42"/>
      <c r="K106" s="15"/>
      <c r="Y106" s="46" t="e">
        <f t="shared" si="7"/>
        <v>#N/A</v>
      </c>
      <c r="Z106" s="47" t="e">
        <f t="shared" si="5"/>
        <v>#N/A</v>
      </c>
      <c r="AA106" s="48" t="e">
        <f>(VLOOKUP(E106,Table6[#All],4,0))/(VLOOKUP(E106,Table6[#All],6,0))*F106</f>
        <v>#N/A</v>
      </c>
      <c r="AB106" s="49" t="e">
        <f>(VLOOKUP(E106,Table6[#All],3,0))/(VLOOKUP(E106,Table6[#All],7,0))*F106</f>
        <v>#N/A</v>
      </c>
      <c r="AC106" s="15" t="e">
        <f t="shared" si="6"/>
        <v>#N/A</v>
      </c>
    </row>
    <row r="107" spans="3:29" x14ac:dyDescent="0.4">
      <c r="C107" s="31"/>
      <c r="D107" s="237"/>
      <c r="E107" s="31"/>
      <c r="F107" s="238"/>
      <c r="G107" s="239"/>
      <c r="J107" s="42"/>
      <c r="K107" s="15"/>
      <c r="Y107" s="46" t="e">
        <f t="shared" si="7"/>
        <v>#N/A</v>
      </c>
      <c r="Z107" s="47" t="e">
        <f t="shared" si="5"/>
        <v>#N/A</v>
      </c>
      <c r="AA107" s="48" t="e">
        <f>(VLOOKUP(E107,Table6[#All],4,0))/(VLOOKUP(E107,Table6[#All],6,0))*F107</f>
        <v>#N/A</v>
      </c>
      <c r="AB107" s="49" t="e">
        <f>(VLOOKUP(E107,Table6[#All],3,0))/(VLOOKUP(E107,Table6[#All],7,0))*F107</f>
        <v>#N/A</v>
      </c>
      <c r="AC107" s="15" t="e">
        <f t="shared" si="6"/>
        <v>#N/A</v>
      </c>
    </row>
    <row r="108" spans="3:29" x14ac:dyDescent="0.4">
      <c r="C108" s="31"/>
      <c r="D108" s="237"/>
      <c r="E108" s="31"/>
      <c r="F108" s="238"/>
      <c r="G108" s="239"/>
      <c r="J108" s="42"/>
      <c r="K108" s="15"/>
      <c r="Y108" s="46" t="e">
        <f t="shared" si="7"/>
        <v>#N/A</v>
      </c>
      <c r="Z108" s="47" t="e">
        <f t="shared" si="5"/>
        <v>#N/A</v>
      </c>
      <c r="AA108" s="48" t="e">
        <f>(VLOOKUP(E108,Table6[#All],4,0))/(VLOOKUP(E108,Table6[#All],6,0))*F108</f>
        <v>#N/A</v>
      </c>
      <c r="AB108" s="49" t="e">
        <f>(VLOOKUP(E108,Table6[#All],3,0))/(VLOOKUP(E108,Table6[#All],7,0))*F108</f>
        <v>#N/A</v>
      </c>
      <c r="AC108" s="15" t="e">
        <f t="shared" si="6"/>
        <v>#N/A</v>
      </c>
    </row>
    <row r="109" spans="3:29" x14ac:dyDescent="0.4">
      <c r="C109" s="31"/>
      <c r="D109" s="237"/>
      <c r="E109" s="31"/>
      <c r="F109" s="238"/>
      <c r="G109" s="239"/>
      <c r="J109" s="42"/>
      <c r="K109" s="15"/>
      <c r="Y109" s="46" t="e">
        <f t="shared" si="7"/>
        <v>#N/A</v>
      </c>
      <c r="Z109" s="47" t="e">
        <f t="shared" si="5"/>
        <v>#N/A</v>
      </c>
      <c r="AA109" s="48" t="e">
        <f>(VLOOKUP(E109,Table6[#All],4,0))/(VLOOKUP(E109,Table6[#All],6,0))*F109</f>
        <v>#N/A</v>
      </c>
      <c r="AB109" s="49" t="e">
        <f>(VLOOKUP(E109,Table6[#All],3,0))/(VLOOKUP(E109,Table6[#All],7,0))*F109</f>
        <v>#N/A</v>
      </c>
      <c r="AC109" s="15" t="e">
        <f t="shared" si="6"/>
        <v>#N/A</v>
      </c>
    </row>
    <row r="110" spans="3:29" x14ac:dyDescent="0.4">
      <c r="C110" s="31"/>
      <c r="D110" s="237"/>
      <c r="E110" s="31"/>
      <c r="F110" s="238"/>
      <c r="G110" s="239"/>
      <c r="J110" s="42"/>
      <c r="K110" s="15"/>
      <c r="Y110" s="46" t="e">
        <f t="shared" si="7"/>
        <v>#N/A</v>
      </c>
      <c r="Z110" s="47" t="e">
        <f t="shared" si="5"/>
        <v>#N/A</v>
      </c>
      <c r="AA110" s="48" t="e">
        <f>(VLOOKUP(E110,Table6[#All],4,0))/(VLOOKUP(E110,Table6[#All],6,0))*F110</f>
        <v>#N/A</v>
      </c>
      <c r="AB110" s="49" t="e">
        <f>(VLOOKUP(E110,Table6[#All],3,0))/(VLOOKUP(E110,Table6[#All],7,0))*F110</f>
        <v>#N/A</v>
      </c>
      <c r="AC110" s="15" t="e">
        <f t="shared" si="6"/>
        <v>#N/A</v>
      </c>
    </row>
    <row r="111" spans="3:29" x14ac:dyDescent="0.4">
      <c r="C111" s="31"/>
      <c r="D111" s="237"/>
      <c r="E111" s="31"/>
      <c r="F111" s="238"/>
      <c r="G111" s="239"/>
      <c r="J111" s="42"/>
      <c r="K111" s="15"/>
      <c r="Y111" s="46" t="e">
        <f t="shared" si="7"/>
        <v>#N/A</v>
      </c>
      <c r="Z111" s="47" t="e">
        <f t="shared" si="5"/>
        <v>#N/A</v>
      </c>
      <c r="AA111" s="48" t="e">
        <f>(VLOOKUP(E111,Table6[#All],4,0))/(VLOOKUP(E111,Table6[#All],6,0))*F111</f>
        <v>#N/A</v>
      </c>
      <c r="AB111" s="49" t="e">
        <f>(VLOOKUP(E111,Table6[#All],3,0))/(VLOOKUP(E111,Table6[#All],7,0))*F111</f>
        <v>#N/A</v>
      </c>
      <c r="AC111" s="15" t="e">
        <f t="shared" si="6"/>
        <v>#N/A</v>
      </c>
    </row>
    <row r="112" spans="3:29" x14ac:dyDescent="0.4">
      <c r="C112" s="31"/>
      <c r="D112" s="237"/>
      <c r="E112" s="31"/>
      <c r="F112" s="238"/>
      <c r="G112" s="239"/>
      <c r="J112" s="42"/>
      <c r="K112" s="15"/>
      <c r="Y112" s="46" t="e">
        <f t="shared" si="7"/>
        <v>#N/A</v>
      </c>
      <c r="Z112" s="47" t="e">
        <f t="shared" si="5"/>
        <v>#N/A</v>
      </c>
      <c r="AA112" s="48" t="e">
        <f>(VLOOKUP(E112,Table6[#All],4,0))/(VLOOKUP(E112,Table6[#All],6,0))*F112</f>
        <v>#N/A</v>
      </c>
      <c r="AB112" s="49" t="e">
        <f>(VLOOKUP(E112,Table6[#All],3,0))/(VLOOKUP(E112,Table6[#All],7,0))*F112</f>
        <v>#N/A</v>
      </c>
      <c r="AC112" s="15" t="e">
        <f t="shared" si="6"/>
        <v>#N/A</v>
      </c>
    </row>
    <row r="113" spans="3:29" x14ac:dyDescent="0.4">
      <c r="C113" s="31"/>
      <c r="D113" s="237"/>
      <c r="E113" s="31"/>
      <c r="F113" s="238"/>
      <c r="G113" s="239"/>
      <c r="J113" s="42"/>
      <c r="K113" s="15"/>
      <c r="Y113" s="46" t="e">
        <f t="shared" si="7"/>
        <v>#N/A</v>
      </c>
      <c r="Z113" s="47" t="e">
        <f t="shared" si="5"/>
        <v>#N/A</v>
      </c>
      <c r="AA113" s="48" t="e">
        <f>(VLOOKUP(E113,Table6[#All],4,0))/(VLOOKUP(E113,Table6[#All],6,0))*F113</f>
        <v>#N/A</v>
      </c>
      <c r="AB113" s="49" t="e">
        <f>(VLOOKUP(E113,Table6[#All],3,0))/(VLOOKUP(E113,Table6[#All],7,0))*F113</f>
        <v>#N/A</v>
      </c>
      <c r="AC113" s="15" t="e">
        <f t="shared" si="6"/>
        <v>#N/A</v>
      </c>
    </row>
    <row r="114" spans="3:29" x14ac:dyDescent="0.4">
      <c r="C114" s="31"/>
      <c r="D114" s="237"/>
      <c r="E114" s="31"/>
      <c r="F114" s="238"/>
      <c r="G114" s="239"/>
      <c r="J114" s="42"/>
      <c r="K114" s="15"/>
      <c r="Y114" s="46" t="e">
        <f t="shared" si="7"/>
        <v>#N/A</v>
      </c>
      <c r="Z114" s="47" t="e">
        <f t="shared" si="5"/>
        <v>#N/A</v>
      </c>
      <c r="AA114" s="48" t="e">
        <f>(VLOOKUP(E114,Table6[#All],4,0))/(VLOOKUP(E114,Table6[#All],6,0))*F114</f>
        <v>#N/A</v>
      </c>
      <c r="AB114" s="49" t="e">
        <f>(VLOOKUP(E114,Table6[#All],3,0))/(VLOOKUP(E114,Table6[#All],7,0))*F114</f>
        <v>#N/A</v>
      </c>
      <c r="AC114" s="15" t="e">
        <f t="shared" si="6"/>
        <v>#N/A</v>
      </c>
    </row>
    <row r="115" spans="3:29" x14ac:dyDescent="0.4">
      <c r="C115" s="31"/>
      <c r="D115" s="237"/>
      <c r="E115" s="31"/>
      <c r="F115" s="238"/>
      <c r="G115" s="239"/>
      <c r="J115" s="42"/>
      <c r="K115" s="15"/>
      <c r="Y115" s="46" t="e">
        <f t="shared" si="7"/>
        <v>#N/A</v>
      </c>
      <c r="Z115" s="47" t="e">
        <f t="shared" si="5"/>
        <v>#N/A</v>
      </c>
      <c r="AA115" s="48" t="e">
        <f>(VLOOKUP(E115,Table6[#All],4,0))/(VLOOKUP(E115,Table6[#All],6,0))*F115</f>
        <v>#N/A</v>
      </c>
      <c r="AB115" s="49" t="e">
        <f>(VLOOKUP(E115,Table6[#All],3,0))/(VLOOKUP(E115,Table6[#All],7,0))*F115</f>
        <v>#N/A</v>
      </c>
      <c r="AC115" s="15" t="e">
        <f t="shared" si="6"/>
        <v>#N/A</v>
      </c>
    </row>
    <row r="116" spans="3:29" x14ac:dyDescent="0.4">
      <c r="C116" s="31"/>
      <c r="D116" s="237"/>
      <c r="E116" s="31"/>
      <c r="F116" s="238"/>
      <c r="G116" s="239"/>
      <c r="J116" s="42"/>
      <c r="K116" s="15"/>
      <c r="Y116" s="46" t="e">
        <f t="shared" si="7"/>
        <v>#N/A</v>
      </c>
      <c r="Z116" s="47" t="e">
        <f t="shared" si="5"/>
        <v>#N/A</v>
      </c>
      <c r="AA116" s="48" t="e">
        <f>(VLOOKUP(E116,Table6[#All],4,0))/(VLOOKUP(E116,Table6[#All],6,0))*F116</f>
        <v>#N/A</v>
      </c>
      <c r="AB116" s="49" t="e">
        <f>(VLOOKUP(E116,Table6[#All],3,0))/(VLOOKUP(E116,Table6[#All],7,0))*F116</f>
        <v>#N/A</v>
      </c>
      <c r="AC116" s="15" t="e">
        <f t="shared" si="6"/>
        <v>#N/A</v>
      </c>
    </row>
    <row r="117" spans="3:29" x14ac:dyDescent="0.4">
      <c r="C117" s="31"/>
      <c r="D117" s="237"/>
      <c r="E117" s="31"/>
      <c r="F117" s="238"/>
      <c r="G117" s="239"/>
      <c r="J117" s="42"/>
      <c r="K117" s="15"/>
      <c r="Y117" s="46" t="e">
        <f t="shared" si="7"/>
        <v>#N/A</v>
      </c>
      <c r="Z117" s="47" t="e">
        <f t="shared" si="5"/>
        <v>#N/A</v>
      </c>
      <c r="AA117" s="48" t="e">
        <f>(VLOOKUP(E117,Table6[#All],4,0))/(VLOOKUP(E117,Table6[#All],6,0))*F117</f>
        <v>#N/A</v>
      </c>
      <c r="AB117" s="49" t="e">
        <f>(VLOOKUP(E117,Table6[#All],3,0))/(VLOOKUP(E117,Table6[#All],7,0))*F117</f>
        <v>#N/A</v>
      </c>
      <c r="AC117" s="15" t="e">
        <f t="shared" si="6"/>
        <v>#N/A</v>
      </c>
    </row>
    <row r="118" spans="3:29" x14ac:dyDescent="0.4">
      <c r="C118" s="31"/>
      <c r="D118" s="237"/>
      <c r="E118" s="31"/>
      <c r="F118" s="238"/>
      <c r="G118" s="239"/>
      <c r="J118" s="42"/>
      <c r="K118" s="15"/>
      <c r="Y118" s="46" t="e">
        <f t="shared" si="7"/>
        <v>#N/A</v>
      </c>
      <c r="Z118" s="47" t="e">
        <f t="shared" si="5"/>
        <v>#N/A</v>
      </c>
      <c r="AA118" s="48" t="e">
        <f>(VLOOKUP(E118,Table6[#All],4,0))/(VLOOKUP(E118,Table6[#All],6,0))*F118</f>
        <v>#N/A</v>
      </c>
      <c r="AB118" s="49" t="e">
        <f>(VLOOKUP(E118,Table6[#All],3,0))/(VLOOKUP(E118,Table6[#All],7,0))*F118</f>
        <v>#N/A</v>
      </c>
      <c r="AC118" s="15" t="e">
        <f t="shared" si="6"/>
        <v>#N/A</v>
      </c>
    </row>
    <row r="119" spans="3:29" x14ac:dyDescent="0.4">
      <c r="C119" s="31"/>
      <c r="D119" s="237"/>
      <c r="E119" s="31"/>
      <c r="F119" s="238"/>
      <c r="G119" s="239"/>
      <c r="J119" s="42"/>
      <c r="K119" s="15"/>
      <c r="Y119" s="46" t="e">
        <f t="shared" si="7"/>
        <v>#N/A</v>
      </c>
      <c r="Z119" s="47" t="e">
        <f t="shared" si="5"/>
        <v>#N/A</v>
      </c>
      <c r="AA119" s="48" t="e">
        <f>(VLOOKUP(E119,Table6[#All],4,0))/(VLOOKUP(E119,Table6[#All],6,0))*F119</f>
        <v>#N/A</v>
      </c>
      <c r="AB119" s="49" t="e">
        <f>(VLOOKUP(E119,Table6[#All],3,0))/(VLOOKUP(E119,Table6[#All],7,0))*F119</f>
        <v>#N/A</v>
      </c>
      <c r="AC119" s="15" t="e">
        <f t="shared" si="6"/>
        <v>#N/A</v>
      </c>
    </row>
    <row r="120" spans="3:29" x14ac:dyDescent="0.4">
      <c r="C120" s="31"/>
      <c r="D120" s="237"/>
      <c r="E120" s="31"/>
      <c r="F120" s="238"/>
      <c r="G120" s="239"/>
      <c r="J120" s="42"/>
      <c r="K120" s="15"/>
      <c r="Y120" s="46" t="e">
        <f t="shared" si="7"/>
        <v>#N/A</v>
      </c>
      <c r="Z120" s="47" t="e">
        <f t="shared" si="5"/>
        <v>#N/A</v>
      </c>
      <c r="AA120" s="48" t="e">
        <f>(VLOOKUP(E120,Table6[#All],4,0))/(VLOOKUP(E120,Table6[#All],6,0))*F120</f>
        <v>#N/A</v>
      </c>
      <c r="AB120" s="49" t="e">
        <f>(VLOOKUP(E120,Table6[#All],3,0))/(VLOOKUP(E120,Table6[#All],7,0))*F120</f>
        <v>#N/A</v>
      </c>
      <c r="AC120" s="15" t="e">
        <f t="shared" si="6"/>
        <v>#N/A</v>
      </c>
    </row>
    <row r="121" spans="3:29" x14ac:dyDescent="0.4">
      <c r="C121" s="31"/>
      <c r="D121" s="237"/>
      <c r="E121" s="31"/>
      <c r="F121" s="238"/>
      <c r="G121" s="239"/>
      <c r="J121" s="42"/>
      <c r="K121" s="15"/>
      <c r="Y121" s="46" t="e">
        <f t="shared" si="7"/>
        <v>#N/A</v>
      </c>
      <c r="Z121" s="47" t="e">
        <f t="shared" si="5"/>
        <v>#N/A</v>
      </c>
      <c r="AA121" s="48" t="e">
        <f>(VLOOKUP(E121,Table6[#All],4,0))/(VLOOKUP(E121,Table6[#All],6,0))*F121</f>
        <v>#N/A</v>
      </c>
      <c r="AB121" s="49" t="e">
        <f>(VLOOKUP(E121,Table6[#All],3,0))/(VLOOKUP(E121,Table6[#All],7,0))*F121</f>
        <v>#N/A</v>
      </c>
      <c r="AC121" s="15" t="e">
        <f t="shared" si="6"/>
        <v>#N/A</v>
      </c>
    </row>
    <row r="122" spans="3:29" x14ac:dyDescent="0.4">
      <c r="C122" s="31"/>
      <c r="D122" s="237"/>
      <c r="E122" s="31"/>
      <c r="F122" s="238"/>
      <c r="G122" s="239"/>
      <c r="J122" s="42"/>
      <c r="K122" s="15"/>
      <c r="Y122" s="46" t="e">
        <f t="shared" si="7"/>
        <v>#N/A</v>
      </c>
      <c r="Z122" s="47" t="e">
        <f t="shared" si="5"/>
        <v>#N/A</v>
      </c>
      <c r="AA122" s="48" t="e">
        <f>(VLOOKUP(E122,Table6[#All],4,0))/(VLOOKUP(E122,Table6[#All],6,0))*F122</f>
        <v>#N/A</v>
      </c>
      <c r="AB122" s="49" t="e">
        <f>(VLOOKUP(E122,Table6[#All],3,0))/(VLOOKUP(E122,Table6[#All],7,0))*F122</f>
        <v>#N/A</v>
      </c>
      <c r="AC122" s="15" t="e">
        <f t="shared" si="6"/>
        <v>#N/A</v>
      </c>
    </row>
    <row r="123" spans="3:29" x14ac:dyDescent="0.4">
      <c r="C123" s="31"/>
      <c r="D123" s="237"/>
      <c r="E123" s="31"/>
      <c r="F123" s="238"/>
      <c r="G123" s="239"/>
      <c r="J123" s="42"/>
      <c r="K123" s="15"/>
      <c r="Y123" s="46" t="e">
        <f t="shared" si="7"/>
        <v>#N/A</v>
      </c>
      <c r="Z123" s="47" t="e">
        <f t="shared" si="5"/>
        <v>#N/A</v>
      </c>
      <c r="AA123" s="48" t="e">
        <f>(VLOOKUP(E123,Table6[#All],4,0))/(VLOOKUP(E123,Table6[#All],6,0))*F123</f>
        <v>#N/A</v>
      </c>
      <c r="AB123" s="49" t="e">
        <f>(VLOOKUP(E123,Table6[#All],3,0))/(VLOOKUP(E123,Table6[#All],7,0))*F123</f>
        <v>#N/A</v>
      </c>
      <c r="AC123" s="15" t="e">
        <f t="shared" si="6"/>
        <v>#N/A</v>
      </c>
    </row>
    <row r="124" spans="3:29" x14ac:dyDescent="0.4">
      <c r="C124" s="31"/>
      <c r="D124" s="237"/>
      <c r="E124" s="31"/>
      <c r="F124" s="238"/>
      <c r="G124" s="239"/>
      <c r="J124" s="42"/>
      <c r="K124" s="15"/>
      <c r="Y124" s="46" t="e">
        <f t="shared" si="7"/>
        <v>#N/A</v>
      </c>
      <c r="Z124" s="47" t="e">
        <f t="shared" si="5"/>
        <v>#N/A</v>
      </c>
      <c r="AA124" s="48" t="e">
        <f>(VLOOKUP(E124,Table6[#All],4,0))/(VLOOKUP(E124,Table6[#All],6,0))*F124</f>
        <v>#N/A</v>
      </c>
      <c r="AB124" s="49" t="e">
        <f>(VLOOKUP(E124,Table6[#All],3,0))/(VLOOKUP(E124,Table6[#All],7,0))*F124</f>
        <v>#N/A</v>
      </c>
      <c r="AC124" s="15" t="e">
        <f t="shared" si="6"/>
        <v>#N/A</v>
      </c>
    </row>
    <row r="125" spans="3:29" x14ac:dyDescent="0.4">
      <c r="C125" s="31"/>
      <c r="D125" s="237"/>
      <c r="E125" s="31"/>
      <c r="F125" s="238"/>
      <c r="G125" s="239"/>
      <c r="J125" s="42"/>
      <c r="K125" s="15"/>
      <c r="Y125" s="46" t="e">
        <f t="shared" si="7"/>
        <v>#N/A</v>
      </c>
      <c r="Z125" s="47" t="e">
        <f t="shared" si="5"/>
        <v>#N/A</v>
      </c>
      <c r="AA125" s="48" t="e">
        <f>(VLOOKUP(E125,Table6[#All],4,0))/(VLOOKUP(E125,Table6[#All],6,0))*F125</f>
        <v>#N/A</v>
      </c>
      <c r="AB125" s="49" t="e">
        <f>(VLOOKUP(E125,Table6[#All],3,0))/(VLOOKUP(E125,Table6[#All],7,0))*F125</f>
        <v>#N/A</v>
      </c>
      <c r="AC125" s="15" t="e">
        <f t="shared" si="6"/>
        <v>#N/A</v>
      </c>
    </row>
    <row r="126" spans="3:29" x14ac:dyDescent="0.4">
      <c r="C126" s="31"/>
      <c r="D126" s="237"/>
      <c r="E126" s="31"/>
      <c r="F126" s="238"/>
      <c r="G126" s="239"/>
      <c r="J126" s="42"/>
      <c r="K126" s="15"/>
      <c r="Y126" s="46" t="e">
        <f t="shared" si="7"/>
        <v>#N/A</v>
      </c>
      <c r="Z126" s="47" t="e">
        <f t="shared" si="5"/>
        <v>#N/A</v>
      </c>
      <c r="AA126" s="48" t="e">
        <f>(VLOOKUP(E126,Table6[#All],4,0))/(VLOOKUP(E126,Table6[#All],6,0))*F126</f>
        <v>#N/A</v>
      </c>
      <c r="AB126" s="49" t="e">
        <f>(VLOOKUP(E126,Table6[#All],3,0))/(VLOOKUP(E126,Table6[#All],7,0))*F126</f>
        <v>#N/A</v>
      </c>
      <c r="AC126" s="15" t="e">
        <f t="shared" si="6"/>
        <v>#N/A</v>
      </c>
    </row>
    <row r="127" spans="3:29" x14ac:dyDescent="0.4">
      <c r="C127" s="31"/>
      <c r="D127" s="237"/>
      <c r="E127" s="31"/>
      <c r="F127" s="238"/>
      <c r="G127" s="239"/>
      <c r="J127" s="42"/>
      <c r="K127" s="15"/>
      <c r="Y127" s="46" t="e">
        <f t="shared" si="7"/>
        <v>#N/A</v>
      </c>
      <c r="Z127" s="47" t="e">
        <f t="shared" si="5"/>
        <v>#N/A</v>
      </c>
      <c r="AA127" s="48" t="e">
        <f>(VLOOKUP(E127,Table6[#All],4,0))/(VLOOKUP(E127,Table6[#All],6,0))*F127</f>
        <v>#N/A</v>
      </c>
      <c r="AB127" s="49" t="e">
        <f>(VLOOKUP(E127,Table6[#All],3,0))/(VLOOKUP(E127,Table6[#All],7,0))*F127</f>
        <v>#N/A</v>
      </c>
      <c r="AC127" s="15" t="e">
        <f t="shared" si="6"/>
        <v>#N/A</v>
      </c>
    </row>
    <row r="128" spans="3:29" x14ac:dyDescent="0.4">
      <c r="C128" s="31"/>
      <c r="D128" s="237"/>
      <c r="E128" s="31"/>
      <c r="F128" s="238"/>
      <c r="G128" s="239"/>
      <c r="J128" s="42"/>
      <c r="K128" s="15"/>
      <c r="Y128" s="46" t="e">
        <f t="shared" si="7"/>
        <v>#N/A</v>
      </c>
      <c r="Z128" s="47" t="e">
        <f t="shared" si="5"/>
        <v>#N/A</v>
      </c>
      <c r="AA128" s="48" t="e">
        <f>(VLOOKUP(E128,Table6[#All],4,0))/(VLOOKUP(E128,Table6[#All],6,0))*F128</f>
        <v>#N/A</v>
      </c>
      <c r="AB128" s="49" t="e">
        <f>(VLOOKUP(E128,Table6[#All],3,0))/(VLOOKUP(E128,Table6[#All],7,0))*F128</f>
        <v>#N/A</v>
      </c>
      <c r="AC128" s="15" t="e">
        <f t="shared" si="6"/>
        <v>#N/A</v>
      </c>
    </row>
    <row r="129" spans="3:29" x14ac:dyDescent="0.4">
      <c r="C129" s="31"/>
      <c r="D129" s="237"/>
      <c r="E129" s="31"/>
      <c r="F129" s="238"/>
      <c r="G129" s="239"/>
      <c r="J129" s="42"/>
      <c r="K129" s="15"/>
      <c r="Y129" s="46" t="e">
        <f t="shared" si="7"/>
        <v>#N/A</v>
      </c>
      <c r="Z129" s="47" t="e">
        <f t="shared" si="5"/>
        <v>#N/A</v>
      </c>
      <c r="AA129" s="48" t="e">
        <f>(VLOOKUP(E129,Table6[#All],4,0))/(VLOOKUP(E129,Table6[#All],6,0))*F129</f>
        <v>#N/A</v>
      </c>
      <c r="AB129" s="49" t="e">
        <f>(VLOOKUP(E129,Table6[#All],3,0))/(VLOOKUP(E129,Table6[#All],7,0))*F129</f>
        <v>#N/A</v>
      </c>
      <c r="AC129" s="15" t="e">
        <f t="shared" si="6"/>
        <v>#N/A</v>
      </c>
    </row>
    <row r="130" spans="3:29" x14ac:dyDescent="0.4">
      <c r="C130" s="31"/>
      <c r="D130" s="237"/>
      <c r="E130" s="31"/>
      <c r="F130" s="238"/>
      <c r="G130" s="239"/>
      <c r="J130" s="42"/>
      <c r="K130" s="15"/>
      <c r="Y130" s="46" t="e">
        <f t="shared" si="7"/>
        <v>#N/A</v>
      </c>
      <c r="Z130" s="47" t="e">
        <f t="shared" ref="Z130:Z150" si="8">(VLOOKUP(E130,$C$4:$J$29,4,0))*(VLOOKUP(E130,$C$4:$J$29,5,0))*F130*100</f>
        <v>#N/A</v>
      </c>
      <c r="AA130" s="48" t="e">
        <f>(VLOOKUP(E130,Table6[#All],4,0))/(VLOOKUP(E130,Table6[#All],6,0))*F130</f>
        <v>#N/A</v>
      </c>
      <c r="AB130" s="49" t="e">
        <f>(VLOOKUP(E130,Table6[#All],3,0))/(VLOOKUP(E130,Table6[#All],7,0))*F130</f>
        <v>#N/A</v>
      </c>
      <c r="AC130" s="15" t="e">
        <f t="shared" ref="AC130:AC150" si="9">(VLOOKUP(E130,$C$4:$J$29,5,0))*F130</f>
        <v>#N/A</v>
      </c>
    </row>
    <row r="131" spans="3:29" x14ac:dyDescent="0.4">
      <c r="C131" s="31"/>
      <c r="D131" s="237"/>
      <c r="E131" s="31"/>
      <c r="F131" s="238"/>
      <c r="G131" s="239"/>
      <c r="J131" s="42"/>
      <c r="K131" s="15"/>
      <c r="Y131" s="46" t="e">
        <f t="shared" si="7"/>
        <v>#N/A</v>
      </c>
      <c r="Z131" s="47" t="e">
        <f t="shared" si="8"/>
        <v>#N/A</v>
      </c>
      <c r="AA131" s="48" t="e">
        <f>(VLOOKUP(E131,Table6[#All],4,0))/(VLOOKUP(E131,Table6[#All],6,0))*F131</f>
        <v>#N/A</v>
      </c>
      <c r="AB131" s="49" t="e">
        <f>(VLOOKUP(E131,Table6[#All],3,0))/(VLOOKUP(E131,Table6[#All],7,0))*F131</f>
        <v>#N/A</v>
      </c>
      <c r="AC131" s="15" t="e">
        <f t="shared" si="9"/>
        <v>#N/A</v>
      </c>
    </row>
    <row r="132" spans="3:29" x14ac:dyDescent="0.4">
      <c r="C132" s="31"/>
      <c r="D132" s="237"/>
      <c r="E132" s="31"/>
      <c r="F132" s="238"/>
      <c r="G132" s="239"/>
      <c r="J132" s="42"/>
      <c r="K132" s="15"/>
      <c r="Y132" s="46" t="e">
        <f t="shared" si="7"/>
        <v>#N/A</v>
      </c>
      <c r="Z132" s="47" t="e">
        <f t="shared" si="8"/>
        <v>#N/A</v>
      </c>
      <c r="AA132" s="48" t="e">
        <f>(VLOOKUP(E132,Table6[#All],4,0))/(VLOOKUP(E132,Table6[#All],6,0))*F132</f>
        <v>#N/A</v>
      </c>
      <c r="AB132" s="49" t="e">
        <f>(VLOOKUP(E132,Table6[#All],3,0))/(VLOOKUP(E132,Table6[#All],7,0))*F132</f>
        <v>#N/A</v>
      </c>
      <c r="AC132" s="15" t="e">
        <f t="shared" si="9"/>
        <v>#N/A</v>
      </c>
    </row>
    <row r="133" spans="3:29" x14ac:dyDescent="0.4">
      <c r="C133" s="31"/>
      <c r="D133" s="237"/>
      <c r="E133" s="31"/>
      <c r="F133" s="238"/>
      <c r="G133" s="239"/>
      <c r="J133" s="42"/>
      <c r="K133" s="15"/>
      <c r="Y133" s="46" t="e">
        <f t="shared" si="7"/>
        <v>#N/A</v>
      </c>
      <c r="Z133" s="47" t="e">
        <f t="shared" si="8"/>
        <v>#N/A</v>
      </c>
      <c r="AA133" s="48" t="e">
        <f>(VLOOKUP(E133,Table6[#All],4,0))/(VLOOKUP(E133,Table6[#All],6,0))*F133</f>
        <v>#N/A</v>
      </c>
      <c r="AB133" s="49" t="e">
        <f>(VLOOKUP(E133,Table6[#All],3,0))/(VLOOKUP(E133,Table6[#All],7,0))*F133</f>
        <v>#N/A</v>
      </c>
      <c r="AC133" s="15" t="e">
        <f t="shared" si="9"/>
        <v>#N/A</v>
      </c>
    </row>
    <row r="134" spans="3:29" x14ac:dyDescent="0.4">
      <c r="C134" s="31"/>
      <c r="D134" s="237"/>
      <c r="E134" s="31"/>
      <c r="F134" s="238"/>
      <c r="G134" s="239"/>
      <c r="J134" s="42"/>
      <c r="K134" s="15"/>
      <c r="Y134" s="46" t="e">
        <f t="shared" si="7"/>
        <v>#N/A</v>
      </c>
      <c r="Z134" s="47" t="e">
        <f t="shared" si="8"/>
        <v>#N/A</v>
      </c>
      <c r="AA134" s="48" t="e">
        <f>(VLOOKUP(E134,Table6[#All],4,0))/(VLOOKUP(E134,Table6[#All],6,0))*F134</f>
        <v>#N/A</v>
      </c>
      <c r="AB134" s="49" t="e">
        <f>(VLOOKUP(E134,Table6[#All],3,0))/(VLOOKUP(E134,Table6[#All],7,0))*F134</f>
        <v>#N/A</v>
      </c>
      <c r="AC134" s="15" t="e">
        <f t="shared" si="9"/>
        <v>#N/A</v>
      </c>
    </row>
    <row r="135" spans="3:29" x14ac:dyDescent="0.4">
      <c r="C135" s="31"/>
      <c r="D135" s="237"/>
      <c r="E135" s="31"/>
      <c r="F135" s="238"/>
      <c r="G135" s="239"/>
      <c r="J135" s="42"/>
      <c r="K135" s="15"/>
      <c r="Y135" s="46" t="e">
        <f t="shared" si="7"/>
        <v>#N/A</v>
      </c>
      <c r="Z135" s="47" t="e">
        <f t="shared" si="8"/>
        <v>#N/A</v>
      </c>
      <c r="AA135" s="48" t="e">
        <f>(VLOOKUP(E135,Table6[#All],4,0))/(VLOOKUP(E135,Table6[#All],6,0))*F135</f>
        <v>#N/A</v>
      </c>
      <c r="AB135" s="49" t="e">
        <f>(VLOOKUP(E135,Table6[#All],3,0))/(VLOOKUP(E135,Table6[#All],7,0))*F135</f>
        <v>#N/A</v>
      </c>
      <c r="AC135" s="15" t="e">
        <f t="shared" si="9"/>
        <v>#N/A</v>
      </c>
    </row>
    <row r="136" spans="3:29" x14ac:dyDescent="0.4">
      <c r="C136" s="31"/>
      <c r="D136" s="237"/>
      <c r="E136" s="31"/>
      <c r="F136" s="238"/>
      <c r="G136" s="239"/>
      <c r="J136" s="42"/>
      <c r="K136" s="15"/>
      <c r="Y136" s="46" t="e">
        <f t="shared" si="7"/>
        <v>#N/A</v>
      </c>
      <c r="Z136" s="47" t="e">
        <f t="shared" si="8"/>
        <v>#N/A</v>
      </c>
      <c r="AA136" s="48" t="e">
        <f>(VLOOKUP(E136,Table6[#All],4,0))/(VLOOKUP(E136,Table6[#All],6,0))*F136</f>
        <v>#N/A</v>
      </c>
      <c r="AB136" s="49" t="e">
        <f>(VLOOKUP(E136,Table6[#All],3,0))/(VLOOKUP(E136,Table6[#All],7,0))*F136</f>
        <v>#N/A</v>
      </c>
      <c r="AC136" s="15" t="e">
        <f t="shared" si="9"/>
        <v>#N/A</v>
      </c>
    </row>
    <row r="137" spans="3:29" x14ac:dyDescent="0.4">
      <c r="C137" s="31"/>
      <c r="D137" s="237"/>
      <c r="E137" s="31"/>
      <c r="F137" s="238"/>
      <c r="G137" s="239"/>
      <c r="J137" s="42"/>
      <c r="K137" s="15"/>
      <c r="Y137" s="46" t="e">
        <f t="shared" si="7"/>
        <v>#N/A</v>
      </c>
      <c r="Z137" s="47" t="e">
        <f t="shared" si="8"/>
        <v>#N/A</v>
      </c>
      <c r="AA137" s="48" t="e">
        <f>(VLOOKUP(E137,Table6[#All],4,0))/(VLOOKUP(E137,Table6[#All],6,0))*F137</f>
        <v>#N/A</v>
      </c>
      <c r="AB137" s="49" t="e">
        <f>(VLOOKUP(E137,Table6[#All],3,0))/(VLOOKUP(E137,Table6[#All],7,0))*F137</f>
        <v>#N/A</v>
      </c>
      <c r="AC137" s="15" t="e">
        <f t="shared" si="9"/>
        <v>#N/A</v>
      </c>
    </row>
    <row r="138" spans="3:29" x14ac:dyDescent="0.4">
      <c r="C138" s="31"/>
      <c r="D138" s="237"/>
      <c r="E138" s="31"/>
      <c r="F138" s="238"/>
      <c r="G138" s="239"/>
      <c r="J138" s="42"/>
      <c r="K138" s="15"/>
      <c r="Y138" s="46" t="e">
        <f t="shared" si="7"/>
        <v>#N/A</v>
      </c>
      <c r="Z138" s="47" t="e">
        <f t="shared" si="8"/>
        <v>#N/A</v>
      </c>
      <c r="AA138" s="48" t="e">
        <f>(VLOOKUP(E138,Table6[#All],4,0))/(VLOOKUP(E138,Table6[#All],6,0))*F138</f>
        <v>#N/A</v>
      </c>
      <c r="AB138" s="49" t="e">
        <f>(VLOOKUP(E138,Table6[#All],3,0))/(VLOOKUP(E138,Table6[#All],7,0))*F138</f>
        <v>#N/A</v>
      </c>
      <c r="AC138" s="15" t="e">
        <f t="shared" si="9"/>
        <v>#N/A</v>
      </c>
    </row>
    <row r="139" spans="3:29" x14ac:dyDescent="0.4">
      <c r="C139" s="31"/>
      <c r="D139" s="237"/>
      <c r="E139" s="31"/>
      <c r="F139" s="238"/>
      <c r="G139" s="239"/>
      <c r="J139" s="42"/>
      <c r="K139" s="15"/>
      <c r="Y139" s="46" t="e">
        <f t="shared" si="7"/>
        <v>#N/A</v>
      </c>
      <c r="Z139" s="47" t="e">
        <f t="shared" si="8"/>
        <v>#N/A</v>
      </c>
      <c r="AA139" s="48" t="e">
        <f>(VLOOKUP(E139,Table6[#All],4,0))/(VLOOKUP(E139,Table6[#All],6,0))*F139</f>
        <v>#N/A</v>
      </c>
      <c r="AB139" s="49" t="e">
        <f>(VLOOKUP(E139,Table6[#All],3,0))/(VLOOKUP(E139,Table6[#All],7,0))*F139</f>
        <v>#N/A</v>
      </c>
      <c r="AC139" s="15" t="e">
        <f t="shared" si="9"/>
        <v>#N/A</v>
      </c>
    </row>
    <row r="140" spans="3:29" x14ac:dyDescent="0.4">
      <c r="C140" s="31"/>
      <c r="D140" s="237"/>
      <c r="E140" s="31"/>
      <c r="F140" s="238"/>
      <c r="G140" s="239"/>
      <c r="J140" s="42"/>
      <c r="K140" s="15"/>
      <c r="Y140" s="46" t="e">
        <f t="shared" si="7"/>
        <v>#N/A</v>
      </c>
      <c r="Z140" s="47" t="e">
        <f t="shared" si="8"/>
        <v>#N/A</v>
      </c>
      <c r="AA140" s="48" t="e">
        <f>(VLOOKUP(E140,Table6[#All],4,0))/(VLOOKUP(E140,Table6[#All],6,0))*F140</f>
        <v>#N/A</v>
      </c>
      <c r="AB140" s="49" t="e">
        <f>(VLOOKUP(E140,Table6[#All],3,0))/(VLOOKUP(E140,Table6[#All],7,0))*F140</f>
        <v>#N/A</v>
      </c>
      <c r="AC140" s="15" t="e">
        <f t="shared" si="9"/>
        <v>#N/A</v>
      </c>
    </row>
    <row r="141" spans="3:29" x14ac:dyDescent="0.4">
      <c r="C141" s="31"/>
      <c r="D141" s="237"/>
      <c r="E141" s="31"/>
      <c r="F141" s="238"/>
      <c r="G141" s="239"/>
      <c r="J141" s="42"/>
      <c r="K141" s="15"/>
      <c r="Y141" s="46" t="e">
        <f t="shared" si="7"/>
        <v>#N/A</v>
      </c>
      <c r="Z141" s="47" t="e">
        <f t="shared" si="8"/>
        <v>#N/A</v>
      </c>
      <c r="AA141" s="48" t="e">
        <f>(VLOOKUP(E141,Table6[#All],4,0))/(VLOOKUP(E141,Table6[#All],6,0))*F141</f>
        <v>#N/A</v>
      </c>
      <c r="AB141" s="49" t="e">
        <f>(VLOOKUP(E141,Table6[#All],3,0))/(VLOOKUP(E141,Table6[#All],7,0))*F141</f>
        <v>#N/A</v>
      </c>
      <c r="AC141" s="15" t="e">
        <f t="shared" si="9"/>
        <v>#N/A</v>
      </c>
    </row>
    <row r="142" spans="3:29" x14ac:dyDescent="0.4">
      <c r="C142" s="31"/>
      <c r="D142" s="237"/>
      <c r="E142" s="31"/>
      <c r="F142" s="238"/>
      <c r="G142" s="239"/>
      <c r="J142" s="42"/>
      <c r="K142" s="15"/>
      <c r="Y142" s="46" t="e">
        <f t="shared" si="7"/>
        <v>#N/A</v>
      </c>
      <c r="Z142" s="47" t="e">
        <f t="shared" si="8"/>
        <v>#N/A</v>
      </c>
      <c r="AA142" s="48" t="e">
        <f>(VLOOKUP(E142,Table6[#All],4,0))/(VLOOKUP(E142,Table6[#All],6,0))*F142</f>
        <v>#N/A</v>
      </c>
      <c r="AB142" s="49" t="e">
        <f>(VLOOKUP(E142,Table6[#All],3,0))/(VLOOKUP(E142,Table6[#All],7,0))*F142</f>
        <v>#N/A</v>
      </c>
      <c r="AC142" s="15" t="e">
        <f t="shared" si="9"/>
        <v>#N/A</v>
      </c>
    </row>
    <row r="143" spans="3:29" x14ac:dyDescent="0.4">
      <c r="C143" s="31"/>
      <c r="D143" s="237"/>
      <c r="E143" s="31"/>
      <c r="F143" s="238"/>
      <c r="G143" s="239"/>
      <c r="J143" s="42"/>
      <c r="K143" s="15"/>
      <c r="Y143" s="46" t="e">
        <f t="shared" si="7"/>
        <v>#N/A</v>
      </c>
      <c r="Z143" s="47" t="e">
        <f t="shared" si="8"/>
        <v>#N/A</v>
      </c>
      <c r="AA143" s="48" t="e">
        <f>(VLOOKUP(E143,Table6[#All],4,0))/(VLOOKUP(E143,Table6[#All],6,0))*F143</f>
        <v>#N/A</v>
      </c>
      <c r="AB143" s="49" t="e">
        <f>(VLOOKUP(E143,Table6[#All],3,0))/(VLOOKUP(E143,Table6[#All],7,0))*F143</f>
        <v>#N/A</v>
      </c>
      <c r="AC143" s="15" t="e">
        <f t="shared" si="9"/>
        <v>#N/A</v>
      </c>
    </row>
    <row r="144" spans="3:29" x14ac:dyDescent="0.4">
      <c r="C144" s="31"/>
      <c r="D144" s="237"/>
      <c r="E144" s="31"/>
      <c r="F144" s="238"/>
      <c r="G144" s="239"/>
      <c r="J144" s="42"/>
      <c r="K144" s="15"/>
      <c r="Y144" s="46" t="e">
        <f t="shared" si="7"/>
        <v>#N/A</v>
      </c>
      <c r="Z144" s="47" t="e">
        <f t="shared" si="8"/>
        <v>#N/A</v>
      </c>
      <c r="AA144" s="48" t="e">
        <f>(VLOOKUP(E144,Table6[#All],4,0))/(VLOOKUP(E144,Table6[#All],6,0))*F144</f>
        <v>#N/A</v>
      </c>
      <c r="AB144" s="49" t="e">
        <f>(VLOOKUP(E144,Table6[#All],3,0))/(VLOOKUP(E144,Table6[#All],7,0))*F144</f>
        <v>#N/A</v>
      </c>
      <c r="AC144" s="15" t="e">
        <f t="shared" si="9"/>
        <v>#N/A</v>
      </c>
    </row>
    <row r="145" spans="3:29" x14ac:dyDescent="0.4">
      <c r="C145" s="31"/>
      <c r="D145" s="237"/>
      <c r="E145" s="31"/>
      <c r="F145" s="238"/>
      <c r="G145" s="239"/>
      <c r="J145" s="42"/>
      <c r="K145" s="15"/>
      <c r="Y145" s="46" t="e">
        <f t="shared" si="7"/>
        <v>#N/A</v>
      </c>
      <c r="Z145" s="47" t="e">
        <f t="shared" si="8"/>
        <v>#N/A</v>
      </c>
      <c r="AA145" s="48" t="e">
        <f>(VLOOKUP(E145,Table6[#All],4,0))/(VLOOKUP(E145,Table6[#All],6,0))*F145</f>
        <v>#N/A</v>
      </c>
      <c r="AB145" s="49" t="e">
        <f>(VLOOKUP(E145,Table6[#All],3,0))/(VLOOKUP(E145,Table6[#All],7,0))*F145</f>
        <v>#N/A</v>
      </c>
      <c r="AC145" s="15" t="e">
        <f t="shared" si="9"/>
        <v>#N/A</v>
      </c>
    </row>
    <row r="146" spans="3:29" x14ac:dyDescent="0.4">
      <c r="C146" s="31"/>
      <c r="D146" s="237"/>
      <c r="E146" s="31"/>
      <c r="F146" s="238"/>
      <c r="G146" s="239"/>
      <c r="J146" s="42"/>
      <c r="K146" s="15"/>
      <c r="Y146" s="46" t="e">
        <f t="shared" si="7"/>
        <v>#N/A</v>
      </c>
      <c r="Z146" s="47" t="e">
        <f t="shared" si="8"/>
        <v>#N/A</v>
      </c>
      <c r="AA146" s="48" t="e">
        <f>(VLOOKUP(E146,Table6[#All],4,0))/(VLOOKUP(E146,Table6[#All],6,0))*F146</f>
        <v>#N/A</v>
      </c>
      <c r="AB146" s="49" t="e">
        <f>(VLOOKUP(E146,Table6[#All],3,0))/(VLOOKUP(E146,Table6[#All],7,0))*F146</f>
        <v>#N/A</v>
      </c>
      <c r="AC146" s="15" t="e">
        <f t="shared" si="9"/>
        <v>#N/A</v>
      </c>
    </row>
    <row r="147" spans="3:29" x14ac:dyDescent="0.4">
      <c r="C147" s="31"/>
      <c r="D147" s="237"/>
      <c r="E147" s="31"/>
      <c r="F147" s="238"/>
      <c r="G147" s="239"/>
      <c r="J147" s="42"/>
      <c r="K147" s="15"/>
      <c r="Y147" s="46" t="e">
        <f t="shared" si="7"/>
        <v>#N/A</v>
      </c>
      <c r="Z147" s="47" t="e">
        <f t="shared" si="8"/>
        <v>#N/A</v>
      </c>
      <c r="AA147" s="48" t="e">
        <f>(VLOOKUP(E147,Table6[#All],4,0))/(VLOOKUP(E147,Table6[#All],6,0))*F147</f>
        <v>#N/A</v>
      </c>
      <c r="AB147" s="49" t="e">
        <f>(VLOOKUP(E147,Table6[#All],3,0))/(VLOOKUP(E147,Table6[#All],7,0))*F147</f>
        <v>#N/A</v>
      </c>
      <c r="AC147" s="15" t="e">
        <f t="shared" si="9"/>
        <v>#N/A</v>
      </c>
    </row>
    <row r="148" spans="3:29" x14ac:dyDescent="0.4">
      <c r="C148" s="31"/>
      <c r="D148" s="237"/>
      <c r="E148" s="31"/>
      <c r="F148" s="238"/>
      <c r="G148" s="239"/>
      <c r="J148" s="42"/>
      <c r="K148" s="15"/>
      <c r="Y148" s="46" t="e">
        <f t="shared" si="7"/>
        <v>#N/A</v>
      </c>
      <c r="Z148" s="47" t="e">
        <f t="shared" si="8"/>
        <v>#N/A</v>
      </c>
      <c r="AA148" s="48" t="e">
        <f>(VLOOKUP(E148,Table6[#All],4,0))/(VLOOKUP(E148,Table6[#All],6,0))*F148</f>
        <v>#N/A</v>
      </c>
      <c r="AB148" s="49" t="e">
        <f>(VLOOKUP(E148,Table6[#All],3,0))/(VLOOKUP(E148,Table6[#All],7,0))*F148</f>
        <v>#N/A</v>
      </c>
      <c r="AC148" s="15" t="e">
        <f t="shared" si="9"/>
        <v>#N/A</v>
      </c>
    </row>
    <row r="149" spans="3:29" x14ac:dyDescent="0.4">
      <c r="C149" s="31"/>
      <c r="D149" s="237"/>
      <c r="E149" s="31"/>
      <c r="F149" s="238"/>
      <c r="G149" s="239"/>
      <c r="J149" s="42"/>
      <c r="K149" s="15"/>
      <c r="Y149" s="46" t="e">
        <f t="shared" si="7"/>
        <v>#N/A</v>
      </c>
      <c r="Z149" s="47" t="e">
        <f t="shared" si="8"/>
        <v>#N/A</v>
      </c>
      <c r="AA149" s="48" t="e">
        <f>(VLOOKUP(E149,Table6[#All],4,0))/(VLOOKUP(E149,Table6[#All],6,0))*F149</f>
        <v>#N/A</v>
      </c>
      <c r="AB149" s="49" t="e">
        <f>(VLOOKUP(E149,Table6[#All],3,0))/(VLOOKUP(E149,Table6[#All],7,0))*F149</f>
        <v>#N/A</v>
      </c>
      <c r="AC149" s="15" t="e">
        <f t="shared" si="9"/>
        <v>#N/A</v>
      </c>
    </row>
    <row r="150" spans="3:29" x14ac:dyDescent="0.4">
      <c r="C150" s="31"/>
      <c r="D150" s="237"/>
      <c r="E150" s="31"/>
      <c r="F150" s="238"/>
      <c r="G150" s="239"/>
      <c r="J150" s="42"/>
      <c r="K150" s="15"/>
      <c r="Y150" s="46" t="e">
        <f t="shared" si="7"/>
        <v>#N/A</v>
      </c>
      <c r="Z150" s="47" t="e">
        <f t="shared" si="8"/>
        <v>#N/A</v>
      </c>
      <c r="AA150" s="48" t="e">
        <f>(VLOOKUP(E150,Table6[#All],4,0))/(VLOOKUP(E150,Table6[#All],6,0))*F150</f>
        <v>#N/A</v>
      </c>
      <c r="AB150" s="49" t="e">
        <f>(VLOOKUP(E150,Table6[#All],3,0))/(VLOOKUP(E150,Table6[#All],7,0))*F150</f>
        <v>#N/A</v>
      </c>
      <c r="AC150" s="15" t="e">
        <f t="shared" si="9"/>
        <v>#N/A</v>
      </c>
    </row>
  </sheetData>
  <sheetProtection algorithmName="SHA-512" hashValue="cYkYlcF3F3cZsNCbzRPWbXdXwr4EYDgX/8hPtcdttiHWLJtmK4Ek90DzwUkfw3XqeXJ8+DNlqw1mds8XijVWbA==" saltValue="84erEtiSpQri74JIdxq8eQ==" spinCount="100000" sheet="1" objects="1" scenarios="1"/>
  <phoneticPr fontId="6" type="noConversion"/>
  <dataValidations disablePrompts="1" count="3">
    <dataValidation type="list" allowBlank="1" showInputMessage="1" showErrorMessage="1" sqref="E34:E15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5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FA5E7F7A-B8F2-486F-A408-514D41FE64D9}">
          <x14:formula1>
            <xm:f>'Dropdown tables - Production'!$C$2:$C$77</xm:f>
          </x14:formula1>
          <xm:sqref>C34:C150</xm:sqref>
        </x14:dataValidation>
        <x14:dataValidation type="list" allowBlank="1" showInputMessage="1" showErrorMessage="1" xr:uid="{57949A3C-05D3-4926-9C12-7F12A470D122}">
          <x14:formula1>
            <xm:f>'Dropdown tables - Production'!$D$2:$D$77</xm:f>
          </x14:formula1>
          <xm:sqref>D34:D150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P42"/>
  <sheetViews>
    <sheetView zoomScale="80" zoomScaleNormal="80" workbookViewId="0"/>
  </sheetViews>
  <sheetFormatPr defaultColWidth="9" defaultRowHeight="16.8" x14ac:dyDescent="0.4"/>
  <cols>
    <col min="1" max="1" width="9" style="15"/>
    <col min="2" max="2" width="0" style="15" hidden="1" customWidth="1"/>
    <col min="3" max="3" width="24.77734375" style="33" bestFit="1" customWidth="1"/>
    <col min="4" max="4" width="10" style="33" bestFit="1" customWidth="1"/>
    <col min="5" max="5" width="17.5546875" style="15" bestFit="1" customWidth="1"/>
    <col min="6" max="6" width="17.77734375" style="15" bestFit="1" customWidth="1"/>
    <col min="7" max="7" width="17.21875" style="15" customWidth="1"/>
    <col min="8" max="8" width="9" style="15" customWidth="1"/>
    <col min="9" max="9" width="26" style="15" customWidth="1"/>
    <col min="10" max="10" width="18.21875" style="15" bestFit="1" customWidth="1"/>
    <col min="11" max="11" width="16.5546875" style="15" bestFit="1" customWidth="1"/>
    <col min="12" max="12" width="18.21875" style="15" bestFit="1" customWidth="1"/>
    <col min="13" max="13" width="16.21875" style="15" bestFit="1" customWidth="1"/>
    <col min="14" max="14" width="30.21875" style="15" bestFit="1" customWidth="1"/>
    <col min="15" max="16384" width="9" style="15"/>
  </cols>
  <sheetData>
    <row r="2" spans="3:16" x14ac:dyDescent="0.4">
      <c r="C2" s="18" t="s">
        <v>227</v>
      </c>
      <c r="I2" s="18" t="s">
        <v>1934</v>
      </c>
    </row>
    <row r="3" spans="3:16" ht="30.45" hidden="1" customHeight="1" x14ac:dyDescent="0.4">
      <c r="C3" s="240">
        <v>12.1</v>
      </c>
      <c r="D3" s="240">
        <v>12.2</v>
      </c>
      <c r="E3" s="240">
        <v>12.3</v>
      </c>
      <c r="F3" s="240">
        <v>12.4</v>
      </c>
      <c r="G3" s="240">
        <v>12.5</v>
      </c>
      <c r="I3" s="240">
        <v>12.6</v>
      </c>
      <c r="J3" s="240">
        <v>12.7</v>
      </c>
      <c r="K3" s="240">
        <v>12.8</v>
      </c>
      <c r="L3" s="340">
        <v>12.12</v>
      </c>
      <c r="M3" s="340">
        <v>12.13</v>
      </c>
      <c r="N3" s="340">
        <v>12.14</v>
      </c>
      <c r="P3" s="15" t="s">
        <v>228</v>
      </c>
    </row>
    <row r="4" spans="3:16" ht="33.6" x14ac:dyDescent="0.4">
      <c r="C4" s="157" t="s">
        <v>46</v>
      </c>
      <c r="D4" s="158" t="s">
        <v>221</v>
      </c>
      <c r="E4" s="23" t="s">
        <v>224</v>
      </c>
      <c r="F4" s="23" t="s">
        <v>229</v>
      </c>
      <c r="G4" s="36" t="s">
        <v>56</v>
      </c>
      <c r="I4" s="159" t="s">
        <v>72</v>
      </c>
      <c r="J4" s="61" t="s">
        <v>52</v>
      </c>
      <c r="K4" s="61" t="s">
        <v>223</v>
      </c>
      <c r="L4" s="104" t="s">
        <v>230</v>
      </c>
      <c r="M4" s="104" t="s">
        <v>231</v>
      </c>
      <c r="N4" s="163" t="s">
        <v>232</v>
      </c>
    </row>
    <row r="5" spans="3:16" x14ac:dyDescent="0.4">
      <c r="C5" s="28"/>
      <c r="D5" s="29"/>
      <c r="E5" s="31"/>
      <c r="F5" s="31"/>
      <c r="G5" s="237"/>
      <c r="I5" s="35">
        <f>'Dropdown tables - Production'!G3</f>
        <v>0</v>
      </c>
      <c r="J5" s="35"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5" t="str">
        <f>IF(IF(I5=0, "", SUMIFS(Table126[Harvest count 
('# animals)],Table126[Species in production (Latin name) (select)],Table34[[#This Row],[Species in production]]))=0, "0",IF(I5=0, "", SUMIFS(Table126[Harvest count 
('# animals)],Table126[Species in production (Latin name) (select)],Table34[[#This Row],[Species in production]])))</f>
        <v/>
      </c>
      <c r="L5" s="242" t="str">
        <f>IF(I5= 0, "", (SUMIFS(Table225[Mortality count
('# animals)],Table225[Species in production (Latin name) (select)],I5)))</f>
        <v/>
      </c>
      <c r="M5" s="243" t="str">
        <f>IFERROR((Table34[[#This Row],[Mortality count ('# animals)]]/(Table34[[#This Row],[Stocking count 
('# animals)]]))*100, "")</f>
        <v/>
      </c>
      <c r="N5" s="243" t="str">
        <f>IFERROR(((Table34[[#This Row],[Stocking count 
('# animals)]]-Table34[[#This Row],[Harvest count ('# animals)]])/(Table34[[#This Row],[Stocking count 
('# animals)]]))*100, "")</f>
        <v/>
      </c>
    </row>
    <row r="6" spans="3:16" x14ac:dyDescent="0.4">
      <c r="C6" s="28"/>
      <c r="D6" s="29"/>
      <c r="E6" s="31"/>
      <c r="F6" s="31"/>
      <c r="G6" s="237"/>
      <c r="I6" s="35">
        <f>'Dropdown tables - Production'!G4</f>
        <v>0</v>
      </c>
      <c r="J6" s="35"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5" t="str">
        <f>IF(IF(I6=0, "", SUMIFS(Table126[Harvest count 
('# animals)],Table126[Species in production (Latin name) (select)],Table34[[#This Row],[Species in production]]))=0, "0",IF(I6=0, "", SUMIFS(Table126[Harvest count 
('# animals)],Table126[Species in production (Latin name) (select)],Table34[[#This Row],[Species in production]])))</f>
        <v/>
      </c>
      <c r="L6" s="242" t="str">
        <f>IF(I6= 0, "", (SUMIFS(Table225[Mortality count
('# animals)],Table225[Species in production (Latin name) (select)],I6)))</f>
        <v/>
      </c>
      <c r="M6" s="243" t="str">
        <f>IFERROR((Table34[[#This Row],[Mortality count ('# animals)]]/(Table34[[#This Row],[Stocking count 
('# animals)]]))*100, "")</f>
        <v/>
      </c>
      <c r="N6" s="243" t="str">
        <f>IFERROR(((Table34[[#This Row],[Stocking count 
('# animals)]]-Table34[[#This Row],[Harvest count ('# animals)]])/(Table34[[#This Row],[Stocking count 
('# animals)]]))*100, "")</f>
        <v/>
      </c>
    </row>
    <row r="7" spans="3:16" x14ac:dyDescent="0.4">
      <c r="C7" s="28"/>
      <c r="D7" s="29"/>
      <c r="E7" s="31"/>
      <c r="F7" s="31"/>
      <c r="G7" s="237"/>
      <c r="I7" s="35">
        <f>'Dropdown tables - Production'!G5</f>
        <v>0</v>
      </c>
      <c r="J7" s="35"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5" t="str">
        <f>IF(IF(I7=0, "", SUMIFS(Table126[Harvest count 
('# animals)],Table126[Species in production (Latin name) (select)],Table34[[#This Row],[Species in production]]))=0, "0",IF(I7=0, "", SUMIFS(Table126[Harvest count 
('# animals)],Table126[Species in production (Latin name) (select)],Table34[[#This Row],[Species in production]])))</f>
        <v/>
      </c>
      <c r="L7" s="242" t="str">
        <f>IF(I7= 0, "", (SUMIFS(Table225[Mortality count
('# animals)],Table225[Species in production (Latin name) (select)],I7)))</f>
        <v/>
      </c>
      <c r="M7" s="243" t="str">
        <f>IFERROR((Table34[[#This Row],[Mortality count ('# animals)]]/(Table34[[#This Row],[Stocking count 
('# animals)]]))*100, "")</f>
        <v/>
      </c>
      <c r="N7" s="243" t="str">
        <f>IFERROR(((Table34[[#This Row],[Stocking count 
('# animals)]]-Table34[[#This Row],[Harvest count ('# animals)]])/(Table34[[#This Row],[Stocking count 
('# animals)]]))*100, "")</f>
        <v/>
      </c>
    </row>
    <row r="8" spans="3:16" x14ac:dyDescent="0.4">
      <c r="C8" s="28"/>
      <c r="D8" s="29"/>
      <c r="E8" s="31"/>
      <c r="F8" s="31"/>
      <c r="G8" s="237"/>
      <c r="I8" s="35">
        <f>'Dropdown tables - Production'!G6</f>
        <v>0</v>
      </c>
      <c r="J8" s="35"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5" t="str">
        <f>IF(IF(I8=0, "", SUMIFS(Table126[Harvest count 
('# animals)],Table126[Species in production (Latin name) (select)],Table34[[#This Row],[Species in production]]))=0, "0",IF(I8=0, "", SUMIFS(Table126[Harvest count 
('# animals)],Table126[Species in production (Latin name) (select)],Table34[[#This Row],[Species in production]])))</f>
        <v/>
      </c>
      <c r="L8" s="242" t="str">
        <f>IF(I8= 0, "", (SUMIFS(Table225[Mortality count
('# animals)],Table225[Species in production (Latin name) (select)],I8)))</f>
        <v/>
      </c>
      <c r="M8" s="243" t="str">
        <f>IFERROR((Table34[[#This Row],[Mortality count ('# animals)]]/(Table34[[#This Row],[Stocking count 
('# animals)]]))*100, "")</f>
        <v/>
      </c>
      <c r="N8" s="243" t="str">
        <f>IFERROR(((Table34[[#This Row],[Stocking count 
('# animals)]]-Table34[[#This Row],[Harvest count ('# animals)]])/(Table34[[#This Row],[Stocking count 
('# animals)]]))*100, "")</f>
        <v/>
      </c>
    </row>
    <row r="9" spans="3:16" x14ac:dyDescent="0.4">
      <c r="C9" s="28"/>
      <c r="D9" s="29"/>
      <c r="E9" s="31"/>
      <c r="F9" s="31"/>
      <c r="G9" s="237"/>
      <c r="I9" s="35">
        <f>'Dropdown tables - Production'!G7</f>
        <v>0</v>
      </c>
      <c r="J9" s="35"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5" t="str">
        <f>IF(IF(I9=0, "", SUMIFS(Table126[Harvest count 
('# animals)],Table126[Species in production (Latin name) (select)],Table34[[#This Row],[Species in production]]))=0, "0",IF(I9=0, "", SUMIFS(Table126[Harvest count 
('# animals)],Table126[Species in production (Latin name) (select)],Table34[[#This Row],[Species in production]])))</f>
        <v/>
      </c>
      <c r="L9" s="242" t="str">
        <f>IF(I9= 0, "", (SUMIFS(Table225[Mortality count
('# animals)],Table225[Species in production (Latin name) (select)],I9)))</f>
        <v/>
      </c>
      <c r="M9" s="243" t="str">
        <f>IFERROR((Table34[[#This Row],[Mortality count ('# animals)]]/(Table34[[#This Row],[Stocking count 
('# animals)]]))*100, "")</f>
        <v/>
      </c>
      <c r="N9" s="243" t="str">
        <f>IFERROR(((Table34[[#This Row],[Stocking count 
('# animals)]]-Table34[[#This Row],[Harvest count ('# animals)]])/(Table34[[#This Row],[Stocking count 
('# animals)]]))*100, "")</f>
        <v/>
      </c>
    </row>
    <row r="10" spans="3:16" x14ac:dyDescent="0.4">
      <c r="C10" s="28"/>
      <c r="D10" s="29"/>
      <c r="E10" s="31"/>
      <c r="F10" s="31"/>
      <c r="G10" s="237"/>
      <c r="I10" s="35">
        <f>'Dropdown tables - Production'!G8</f>
        <v>0</v>
      </c>
      <c r="J10" s="35"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5"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242" t="str">
        <f>IF(I10= 0, "", (SUMIFS(Table225[Mortality count
('# animals)],Table225[Species in production (Latin name) (select)],I10)))</f>
        <v/>
      </c>
      <c r="M10" s="243" t="str">
        <f>IFERROR((Table34[[#This Row],[Mortality count ('# animals)]]/(Table34[[#This Row],[Stocking count 
('# animals)]]))*100, "")</f>
        <v/>
      </c>
      <c r="N10" s="243" t="str">
        <f>IFERROR(((Table34[[#This Row],[Stocking count 
('# animals)]]-Table34[[#This Row],[Harvest count ('# animals)]])/(Table34[[#This Row],[Stocking count 
('# animals)]]))*100, "")</f>
        <v/>
      </c>
    </row>
    <row r="11" spans="3:16" x14ac:dyDescent="0.4">
      <c r="C11" s="28"/>
      <c r="D11" s="29"/>
      <c r="E11" s="31"/>
      <c r="F11" s="31"/>
      <c r="G11" s="237"/>
      <c r="I11" s="35">
        <f>'Dropdown tables - Production'!G9</f>
        <v>0</v>
      </c>
      <c r="J11" s="35"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5"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242" t="str">
        <f>IF(I11= 0, "", (SUMIFS(Table225[Mortality count
('# animals)],Table225[Species in production (Latin name) (select)],I11)))</f>
        <v/>
      </c>
      <c r="M11" s="243" t="str">
        <f>IFERROR((Table34[[#This Row],[Mortality count ('# animals)]]/(Table34[[#This Row],[Stocking count 
('# animals)]]))*100, "")</f>
        <v/>
      </c>
      <c r="N11" s="243" t="str">
        <f>IFERROR(((Table34[[#This Row],[Stocking count 
('# animals)]]-Table34[[#This Row],[Harvest count ('# animals)]])/(Table34[[#This Row],[Stocking count 
('# animals)]]))*100, "")</f>
        <v/>
      </c>
    </row>
    <row r="12" spans="3:16" x14ac:dyDescent="0.4">
      <c r="C12" s="28"/>
      <c r="D12" s="29"/>
      <c r="E12" s="31"/>
      <c r="F12" s="31"/>
      <c r="G12" s="237"/>
      <c r="I12" s="35">
        <f>'Dropdown tables - Production'!G10</f>
        <v>0</v>
      </c>
      <c r="J12" s="35"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5"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242" t="str">
        <f>IF(I12= 0, "", (SUMIFS(Table225[Mortality count
('# animals)],Table225[Species in production (Latin name) (select)],I12)))</f>
        <v/>
      </c>
      <c r="M12" s="243" t="str">
        <f>IFERROR((Table34[[#This Row],[Mortality count ('# animals)]]/(Table34[[#This Row],[Stocking count 
('# animals)]]))*100, "")</f>
        <v/>
      </c>
      <c r="N12" s="243" t="str">
        <f>IFERROR(((Table34[[#This Row],[Stocking count 
('# animals)]]-Table34[[#This Row],[Harvest count ('# animals)]])/(Table34[[#This Row],[Stocking count 
('# animals)]]))*100, "")</f>
        <v/>
      </c>
    </row>
    <row r="13" spans="3:16" x14ac:dyDescent="0.4">
      <c r="C13" s="28"/>
      <c r="D13" s="29"/>
      <c r="E13" s="31"/>
      <c r="F13" s="31"/>
      <c r="G13" s="237"/>
      <c r="I13" s="35">
        <f>'Dropdown tables - Production'!G11</f>
        <v>0</v>
      </c>
      <c r="J13" s="35"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5"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242" t="str">
        <f>IF(I13= 0, "", (SUMIFS(Table225[Mortality count
('# animals)],Table225[Species in production (Latin name) (select)],I13)))</f>
        <v/>
      </c>
      <c r="M13" s="243" t="str">
        <f>IFERROR((Table34[[#This Row],[Mortality count ('# animals)]]/(Table34[[#This Row],[Stocking count 
('# animals)]]))*100, "")</f>
        <v/>
      </c>
      <c r="N13" s="243" t="str">
        <f>IFERROR(((Table34[[#This Row],[Stocking count 
('# animals)]]-Table34[[#This Row],[Harvest count ('# animals)]])/(Table34[[#This Row],[Stocking count 
('# animals)]]))*100, "")</f>
        <v/>
      </c>
    </row>
    <row r="14" spans="3:16" x14ac:dyDescent="0.4">
      <c r="C14" s="28"/>
      <c r="D14" s="29"/>
      <c r="E14" s="31"/>
      <c r="F14" s="31"/>
      <c r="G14" s="237"/>
      <c r="I14" s="35">
        <f>'Dropdown tables - Production'!G12</f>
        <v>0</v>
      </c>
      <c r="J14" s="35"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5"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242" t="str">
        <f>IF(I14= 0, "", (SUMIFS(Table225[Mortality count
('# animals)],Table225[Species in production (Latin name) (select)],I14)))</f>
        <v/>
      </c>
      <c r="M14" s="243" t="str">
        <f>IFERROR((Table34[[#This Row],[Mortality count ('# animals)]]/(Table34[[#This Row],[Stocking count 
('# animals)]]))*100, "")</f>
        <v/>
      </c>
      <c r="N14" s="243" t="str">
        <f>IFERROR(((Table34[[#This Row],[Stocking count 
('# animals)]]-Table34[[#This Row],[Harvest count ('# animals)]])/(Table34[[#This Row],[Stocking count 
('# animals)]]))*100, "")</f>
        <v/>
      </c>
    </row>
    <row r="15" spans="3:16" x14ac:dyDescent="0.4">
      <c r="C15" s="28"/>
      <c r="D15" s="29"/>
      <c r="E15" s="31"/>
      <c r="F15" s="31"/>
      <c r="G15" s="237"/>
      <c r="I15" s="35">
        <f>'Dropdown tables - Production'!G13</f>
        <v>0</v>
      </c>
      <c r="J15" s="35"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5"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242" t="str">
        <f>IF(I15= 0, "", (SUMIFS(Table225[Mortality count
('# animals)],Table225[Species in production (Latin name) (select)],I15)))</f>
        <v/>
      </c>
      <c r="M15" s="243" t="str">
        <f>IFERROR((Table34[[#This Row],[Mortality count ('# animals)]]/(Table34[[#This Row],[Stocking count 
('# animals)]]))*100, "")</f>
        <v/>
      </c>
      <c r="N15" s="243" t="str">
        <f>IFERROR(((Table34[[#This Row],[Stocking count 
('# animals)]]-Table34[[#This Row],[Harvest count ('# animals)]])/(Table34[[#This Row],[Stocking count 
('# animals)]]))*100, "")</f>
        <v/>
      </c>
    </row>
    <row r="16" spans="3:16" x14ac:dyDescent="0.4">
      <c r="C16" s="28"/>
      <c r="D16" s="29"/>
      <c r="E16" s="31"/>
      <c r="F16" s="31"/>
      <c r="G16" s="237"/>
      <c r="I16" s="35">
        <f>'Dropdown tables - Production'!G14</f>
        <v>0</v>
      </c>
      <c r="J16" s="35"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5"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242" t="str">
        <f>IF(I16= 0, "", (SUMIFS(Table225[Mortality count
('# animals)],Table225[Species in production (Latin name) (select)],I16)))</f>
        <v/>
      </c>
      <c r="M16" s="243" t="str">
        <f>IFERROR((Table34[[#This Row],[Mortality count ('# animals)]]/(Table34[[#This Row],[Stocking count 
('# animals)]]))*100, "")</f>
        <v/>
      </c>
      <c r="N16" s="243" t="str">
        <f>IFERROR(((Table34[[#This Row],[Stocking count 
('# animals)]]-Table34[[#This Row],[Harvest count ('# animals)]])/(Table34[[#This Row],[Stocking count 
('# animals)]]))*100, "")</f>
        <v/>
      </c>
    </row>
    <row r="17" spans="3:14" x14ac:dyDescent="0.4">
      <c r="C17" s="28"/>
      <c r="D17" s="29"/>
      <c r="E17" s="31"/>
      <c r="F17" s="31"/>
      <c r="G17" s="237"/>
      <c r="I17" s="35">
        <f>'Dropdown tables - Production'!G15</f>
        <v>0</v>
      </c>
      <c r="J17" s="35"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5"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242" t="str">
        <f>IF(I17= 0, "", (SUMIFS(Table225[Mortality count
('# animals)],Table225[Species in production (Latin name) (select)],I17)))</f>
        <v/>
      </c>
      <c r="M17" s="243" t="str">
        <f>IFERROR((Table34[[#This Row],[Mortality count ('# animals)]]/(Table34[[#This Row],[Stocking count 
('# animals)]]))*100, "")</f>
        <v/>
      </c>
      <c r="N17" s="243" t="str">
        <f>IFERROR(((Table34[[#This Row],[Stocking count 
('# animals)]]-Table34[[#This Row],[Harvest count ('# animals)]])/(Table34[[#This Row],[Stocking count 
('# animals)]]))*100, "")</f>
        <v/>
      </c>
    </row>
    <row r="18" spans="3:14" x14ac:dyDescent="0.4">
      <c r="C18" s="28"/>
      <c r="D18" s="29"/>
      <c r="E18" s="31"/>
      <c r="F18" s="31"/>
      <c r="G18" s="237"/>
      <c r="I18" s="35">
        <f>'Dropdown tables - Production'!G16</f>
        <v>0</v>
      </c>
      <c r="J18" s="35"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5"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242" t="str">
        <f>IF(I18= 0, "", (SUMIFS(Table225[Mortality count
('# animals)],Table225[Species in production (Latin name) (select)],I18)))</f>
        <v/>
      </c>
      <c r="M18" s="243" t="str">
        <f>IFERROR((Table34[[#This Row],[Mortality count ('# animals)]]/(Table34[[#This Row],[Stocking count 
('# animals)]]))*100, "")</f>
        <v/>
      </c>
      <c r="N18" s="243" t="str">
        <f>IFERROR(((Table34[[#This Row],[Stocking count 
('# animals)]]-Table34[[#This Row],[Harvest count ('# animals)]])/(Table34[[#This Row],[Stocking count 
('# animals)]]))*100, "")</f>
        <v/>
      </c>
    </row>
    <row r="19" spans="3:14" x14ac:dyDescent="0.4">
      <c r="C19" s="28"/>
      <c r="D19" s="29"/>
      <c r="E19" s="31"/>
      <c r="F19" s="31"/>
      <c r="G19" s="237"/>
      <c r="I19" s="35">
        <f>'Dropdown tables - Production'!G17</f>
        <v>0</v>
      </c>
      <c r="J19" s="35"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5"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242" t="str">
        <f>IF(I19= 0, "", (SUMIFS(Table225[Mortality count
('# animals)],Table225[Species in production (Latin name) (select)],I19)))</f>
        <v/>
      </c>
      <c r="M19" s="243" t="str">
        <f>IFERROR((Table34[[#This Row],[Mortality count ('# animals)]]/(Table34[[#This Row],[Stocking count 
('# animals)]]))*100, "")</f>
        <v/>
      </c>
      <c r="N19" s="243" t="str">
        <f>IFERROR(((Table34[[#This Row],[Stocking count 
('# animals)]]-Table34[[#This Row],[Harvest count ('# animals)]])/(Table34[[#This Row],[Stocking count 
('# animals)]]))*100, "")</f>
        <v/>
      </c>
    </row>
    <row r="20" spans="3:14" x14ac:dyDescent="0.4">
      <c r="C20" s="28"/>
      <c r="D20" s="29"/>
      <c r="E20" s="31"/>
      <c r="F20" s="31"/>
      <c r="G20" s="237"/>
      <c r="I20" s="35">
        <f>'Dropdown tables - Production'!G18</f>
        <v>0</v>
      </c>
      <c r="J20" s="35"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5"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242" t="str">
        <f>IF(I20= 0, "", (SUMIFS(Table225[Mortality count
('# animals)],Table225[Species in production (Latin name) (select)],I20)))</f>
        <v/>
      </c>
      <c r="M20" s="243" t="str">
        <f>IFERROR((Table34[[#This Row],[Mortality count ('# animals)]]/(Table34[[#This Row],[Stocking count 
('# animals)]]))*100, "")</f>
        <v/>
      </c>
      <c r="N20" s="243" t="str">
        <f>IFERROR(((Table34[[#This Row],[Stocking count 
('# animals)]]-Table34[[#This Row],[Harvest count ('# animals)]])/(Table34[[#This Row],[Stocking count 
('# animals)]]))*100, "")</f>
        <v/>
      </c>
    </row>
    <row r="21" spans="3:14" x14ac:dyDescent="0.4">
      <c r="C21" s="28"/>
      <c r="D21" s="29"/>
      <c r="E21" s="31"/>
      <c r="F21" s="31"/>
      <c r="G21" s="237"/>
      <c r="I21" s="35">
        <f>'Dropdown tables - Production'!G19</f>
        <v>0</v>
      </c>
      <c r="J21" s="35"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5"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242" t="str">
        <f>IF(I21= 0, "", (SUMIFS(Table225[Mortality count
('# animals)],Table225[Species in production (Latin name) (select)],I21)))</f>
        <v/>
      </c>
      <c r="M21" s="243" t="str">
        <f>IFERROR((Table34[[#This Row],[Mortality count ('# animals)]]/(Table34[[#This Row],[Stocking count 
('# animals)]]))*100, "")</f>
        <v/>
      </c>
      <c r="N21" s="243" t="str">
        <f>IFERROR(((Table34[[#This Row],[Stocking count 
('# animals)]]-Table34[[#This Row],[Harvest count ('# animals)]])/(Table34[[#This Row],[Stocking count 
('# animals)]]))*100, "")</f>
        <v/>
      </c>
    </row>
    <row r="22" spans="3:14" x14ac:dyDescent="0.4">
      <c r="C22" s="28"/>
      <c r="D22" s="29"/>
      <c r="E22" s="31"/>
      <c r="F22" s="31"/>
      <c r="G22" s="237"/>
      <c r="I22" s="35">
        <f>'Dropdown tables - Production'!G20</f>
        <v>0</v>
      </c>
      <c r="J22" s="35"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5"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242" t="str">
        <f>IF(I22= 0, "", (SUMIFS(Table225[Mortality count
('# animals)],Table225[Species in production (Latin name) (select)],I22)))</f>
        <v/>
      </c>
      <c r="M22" s="243" t="str">
        <f>IFERROR((Table34[[#This Row],[Mortality count ('# animals)]]/(Table34[[#This Row],[Stocking count 
('# animals)]]))*100, "")</f>
        <v/>
      </c>
      <c r="N22" s="243" t="str">
        <f>IFERROR(((Table34[[#This Row],[Stocking count 
('# animals)]]-Table34[[#This Row],[Harvest count ('# animals)]])/(Table34[[#This Row],[Stocking count 
('# animals)]]))*100, "")</f>
        <v/>
      </c>
    </row>
    <row r="23" spans="3:14" x14ac:dyDescent="0.4">
      <c r="C23" s="28"/>
      <c r="D23" s="29"/>
      <c r="E23" s="31"/>
      <c r="F23" s="31"/>
      <c r="G23" s="237"/>
      <c r="I23" s="35">
        <f>'Dropdown tables - Production'!G21</f>
        <v>0</v>
      </c>
      <c r="J23" s="35"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5"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242" t="str">
        <f>IF(I23= 0, "", (SUMIFS(Table225[Mortality count
('# animals)],Table225[Species in production (Latin name) (select)],I23)))</f>
        <v/>
      </c>
      <c r="M23" s="243" t="str">
        <f>IFERROR((Table34[[#This Row],[Mortality count ('# animals)]]/(Table34[[#This Row],[Stocking count 
('# animals)]]))*100, "")</f>
        <v/>
      </c>
      <c r="N23" s="243" t="str">
        <f>IFERROR(((Table34[[#This Row],[Stocking count 
('# animals)]]-Table34[[#This Row],[Harvest count ('# animals)]])/(Table34[[#This Row],[Stocking count 
('# animals)]]))*100, "")</f>
        <v/>
      </c>
    </row>
    <row r="24" spans="3:14" x14ac:dyDescent="0.4">
      <c r="C24" s="28"/>
      <c r="D24" s="29"/>
      <c r="E24" s="31"/>
      <c r="F24" s="31"/>
      <c r="G24" s="237"/>
      <c r="I24" s="35">
        <f>'Dropdown tables - Production'!G22</f>
        <v>0</v>
      </c>
      <c r="J24" s="35"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5"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242" t="str">
        <f>IF(I24= 0, "", (SUMIFS(Table225[Mortality count
('# animals)],Table225[Species in production (Latin name) (select)],I24)))</f>
        <v/>
      </c>
      <c r="M24" s="243" t="str">
        <f>IFERROR((Table34[[#This Row],[Mortality count ('# animals)]]/(Table34[[#This Row],[Stocking count 
('# animals)]]))*100, "")</f>
        <v/>
      </c>
      <c r="N24" s="243" t="str">
        <f>IFERROR(((Table34[[#This Row],[Stocking count 
('# animals)]]-Table34[[#This Row],[Harvest count ('# animals)]])/(Table34[[#This Row],[Stocking count 
('# animals)]]))*100, "")</f>
        <v/>
      </c>
    </row>
    <row r="25" spans="3:14" x14ac:dyDescent="0.4">
      <c r="C25" s="28"/>
      <c r="D25" s="29"/>
      <c r="E25" s="31"/>
      <c r="F25" s="31"/>
      <c r="G25" s="237"/>
      <c r="I25" s="35">
        <f>'Dropdown tables - Production'!G23</f>
        <v>0</v>
      </c>
      <c r="J25" s="35"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5"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242" t="str">
        <f>IF(I25= 0, "", (SUMIFS(Table225[Mortality count
('# animals)],Table225[Species in production (Latin name) (select)],I25)))</f>
        <v/>
      </c>
      <c r="M25" s="243" t="str">
        <f>IFERROR((Table34[[#This Row],[Mortality count ('# animals)]]/(Table34[[#This Row],[Stocking count 
('# animals)]]))*100, "")</f>
        <v/>
      </c>
      <c r="N25" s="243" t="str">
        <f>IFERROR(((Table34[[#This Row],[Stocking count 
('# animals)]]-Table34[[#This Row],[Harvest count ('# animals)]])/(Table34[[#This Row],[Stocking count 
('# animals)]]))*100, "")</f>
        <v/>
      </c>
    </row>
    <row r="26" spans="3:14" x14ac:dyDescent="0.4">
      <c r="C26" s="28"/>
      <c r="D26" s="29"/>
      <c r="E26" s="31"/>
      <c r="F26" s="31"/>
      <c r="G26" s="237"/>
      <c r="I26" s="35">
        <f>'Dropdown tables - Production'!G24</f>
        <v>0</v>
      </c>
      <c r="J26" s="35"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5"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242" t="str">
        <f>IF(I26= 0, "", (SUMIFS(Table225[Mortality count
('# animals)],Table225[Species in production (Latin name) (select)],I26)))</f>
        <v/>
      </c>
      <c r="M26" s="243" t="str">
        <f>IFERROR((Table34[[#This Row],[Mortality count ('# animals)]]/(Table34[[#This Row],[Stocking count 
('# animals)]]))*100, "")</f>
        <v/>
      </c>
      <c r="N26" s="243" t="str">
        <f>IFERROR(((Table34[[#This Row],[Stocking count 
('# animals)]]-Table34[[#This Row],[Harvest count ('# animals)]])/(Table34[[#This Row],[Stocking count 
('# animals)]]))*100, "")</f>
        <v/>
      </c>
    </row>
    <row r="27" spans="3:14" x14ac:dyDescent="0.4">
      <c r="C27" s="28"/>
      <c r="D27" s="29"/>
      <c r="E27" s="31"/>
      <c r="F27" s="31"/>
      <c r="G27" s="237"/>
      <c r="I27" s="35">
        <f>'Dropdown tables - Production'!G25</f>
        <v>0</v>
      </c>
      <c r="J27" s="35"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5"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242" t="str">
        <f>IF(I27= 0, "", (SUMIFS(Table225[Mortality count
('# animals)],Table225[Species in production (Latin name) (select)],I27)))</f>
        <v/>
      </c>
      <c r="M27" s="243" t="str">
        <f>IFERROR((Table34[[#This Row],[Mortality count ('# animals)]]/(Table34[[#This Row],[Stocking count 
('# animals)]]))*100, "")</f>
        <v/>
      </c>
      <c r="N27" s="243" t="str">
        <f>IFERROR(((Table34[[#This Row],[Stocking count 
('# animals)]]-Table34[[#This Row],[Harvest count ('# animals)]])/(Table34[[#This Row],[Stocking count 
('# animals)]]))*100, "")</f>
        <v/>
      </c>
    </row>
    <row r="28" spans="3:14" x14ac:dyDescent="0.4">
      <c r="C28" s="28"/>
      <c r="D28" s="29"/>
      <c r="E28" s="31"/>
      <c r="F28" s="31"/>
      <c r="G28" s="237"/>
    </row>
    <row r="29" spans="3:14" x14ac:dyDescent="0.4">
      <c r="C29" s="28"/>
      <c r="D29" s="29"/>
      <c r="E29" s="31"/>
      <c r="F29" s="31"/>
      <c r="G29" s="237"/>
      <c r="M29" s="240"/>
      <c r="N29" s="240"/>
    </row>
    <row r="30" spans="3:14" x14ac:dyDescent="0.4">
      <c r="C30" s="28"/>
      <c r="D30" s="29"/>
      <c r="E30" s="31"/>
      <c r="F30" s="31"/>
      <c r="G30" s="237"/>
      <c r="J30" s="20"/>
      <c r="K30" s="20"/>
    </row>
    <row r="31" spans="3:14" x14ac:dyDescent="0.4">
      <c r="C31" s="28"/>
      <c r="D31" s="29"/>
      <c r="E31" s="31"/>
      <c r="F31" s="31"/>
      <c r="G31" s="237"/>
      <c r="J31" s="20"/>
      <c r="K31" s="20"/>
    </row>
    <row r="32" spans="3:14" x14ac:dyDescent="0.4">
      <c r="C32" s="28"/>
      <c r="D32" s="29"/>
      <c r="E32" s="31"/>
      <c r="F32" s="31"/>
      <c r="G32" s="237"/>
      <c r="J32" s="20"/>
      <c r="K32" s="20"/>
    </row>
    <row r="33" spans="3:11" x14ac:dyDescent="0.4">
      <c r="C33" s="28"/>
      <c r="D33" s="29"/>
      <c r="E33" s="31"/>
      <c r="F33" s="31"/>
      <c r="G33" s="237"/>
      <c r="J33" s="20"/>
      <c r="K33" s="20"/>
    </row>
    <row r="34" spans="3:11" x14ac:dyDescent="0.4">
      <c r="C34" s="28"/>
      <c r="D34" s="29"/>
      <c r="E34" s="31"/>
      <c r="F34" s="31"/>
      <c r="G34" s="237"/>
      <c r="J34" s="20"/>
      <c r="K34" s="20"/>
    </row>
    <row r="35" spans="3:11" x14ac:dyDescent="0.4">
      <c r="C35" s="28"/>
      <c r="D35" s="29"/>
      <c r="E35" s="31"/>
      <c r="F35" s="31"/>
      <c r="G35" s="237"/>
      <c r="J35" s="20"/>
      <c r="K35" s="20"/>
    </row>
    <row r="36" spans="3:11" x14ac:dyDescent="0.4">
      <c r="C36" s="28"/>
      <c r="D36" s="29"/>
      <c r="E36" s="31"/>
      <c r="F36" s="31"/>
      <c r="G36" s="237"/>
      <c r="J36" s="20"/>
      <c r="K36" s="20"/>
    </row>
    <row r="37" spans="3:11" x14ac:dyDescent="0.4">
      <c r="C37" s="28"/>
      <c r="D37" s="29"/>
      <c r="E37" s="31"/>
      <c r="F37" s="31"/>
      <c r="G37" s="237"/>
      <c r="J37" s="20"/>
      <c r="K37" s="20"/>
    </row>
    <row r="38" spans="3:11" x14ac:dyDescent="0.4">
      <c r="C38" s="28"/>
      <c r="D38" s="29"/>
      <c r="E38" s="31"/>
      <c r="F38" s="31"/>
      <c r="G38" s="237"/>
      <c r="J38" s="20"/>
      <c r="K38" s="20"/>
    </row>
    <row r="39" spans="3:11" x14ac:dyDescent="0.4">
      <c r="C39" s="28"/>
      <c r="D39" s="29"/>
      <c r="E39" s="31"/>
      <c r="F39" s="31"/>
      <c r="G39" s="237"/>
      <c r="J39" s="20"/>
      <c r="K39" s="20"/>
    </row>
    <row r="40" spans="3:11" x14ac:dyDescent="0.4">
      <c r="C40" s="28"/>
      <c r="D40" s="29"/>
      <c r="E40" s="31"/>
      <c r="F40" s="31"/>
      <c r="G40" s="237"/>
      <c r="J40" s="20"/>
      <c r="K40" s="20"/>
    </row>
    <row r="41" spans="3:11" x14ac:dyDescent="0.4">
      <c r="J41" s="20"/>
      <c r="K41" s="20"/>
    </row>
    <row r="42" spans="3:11" x14ac:dyDescent="0.4">
      <c r="J42" s="20"/>
      <c r="K42" s="20"/>
    </row>
  </sheetData>
  <sheetProtection algorithmName="SHA-512" hashValue="hWTfW4yDSoZ++8HP8CZqWePr9YIk/seX0gvKWMOAiZNSvBedkHbbZPU4eIokTXF/ZJ+8n3KxuQrUgEzcbZSHww==" saltValue="VtOgdCNnKLV7i/GG8O9RbA=="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AF0BD-7BB9-4C38-9056-DC7CE24B0C45}">
  <sheetPr codeName="Sheet15">
    <tabColor theme="9" tint="0.59999389629810485"/>
  </sheetPr>
  <dimension ref="C2:J20"/>
  <sheetViews>
    <sheetView zoomScale="80" zoomScaleNormal="80" workbookViewId="0"/>
  </sheetViews>
  <sheetFormatPr defaultColWidth="9" defaultRowHeight="16.8" x14ac:dyDescent="0.4"/>
  <cols>
    <col min="1" max="1" width="9" style="15"/>
    <col min="2" max="2" width="0" style="15" hidden="1" customWidth="1"/>
    <col min="3" max="3" width="24" style="33" bestFit="1" customWidth="1"/>
    <col min="4" max="4" width="24.5546875" style="33" bestFit="1" customWidth="1"/>
    <col min="5" max="5" width="18.21875" style="33" bestFit="1" customWidth="1"/>
    <col min="6" max="6" width="16.5546875" style="33" customWidth="1"/>
    <col min="7" max="7" width="17.5546875" style="15" bestFit="1" customWidth="1"/>
    <col min="8" max="8" width="15.5546875" style="15" bestFit="1" customWidth="1"/>
    <col min="9" max="9" width="29.77734375" style="15" customWidth="1"/>
    <col min="10" max="10" width="17.21875" style="15" customWidth="1"/>
    <col min="11" max="18" width="9" style="15" customWidth="1"/>
    <col min="19" max="16384" width="9" style="15"/>
  </cols>
  <sheetData>
    <row r="2" spans="3:10" x14ac:dyDescent="0.4">
      <c r="C2" s="18" t="s">
        <v>220</v>
      </c>
    </row>
    <row r="3" spans="3:10" ht="21" hidden="1" customHeight="1" x14ac:dyDescent="0.4">
      <c r="C3" s="15">
        <v>11.1</v>
      </c>
      <c r="D3" s="15">
        <v>11.2</v>
      </c>
      <c r="E3" s="15">
        <v>11.3</v>
      </c>
      <c r="F3" s="15">
        <v>11.4</v>
      </c>
      <c r="G3" s="15">
        <v>11.5</v>
      </c>
      <c r="H3" s="15">
        <v>11.6</v>
      </c>
      <c r="I3" s="15">
        <v>11.7</v>
      </c>
      <c r="J3" s="15">
        <v>11.8</v>
      </c>
    </row>
    <row r="4" spans="3:10" ht="50.4" x14ac:dyDescent="0.4">
      <c r="C4" s="158" t="s">
        <v>221</v>
      </c>
      <c r="D4" s="157" t="s">
        <v>222</v>
      </c>
      <c r="E4" s="80" t="s">
        <v>52</v>
      </c>
      <c r="F4" s="80" t="s">
        <v>223</v>
      </c>
      <c r="G4" s="23" t="s">
        <v>224</v>
      </c>
      <c r="H4" s="104" t="s">
        <v>225</v>
      </c>
      <c r="I4" s="163" t="s">
        <v>226</v>
      </c>
      <c r="J4" s="36" t="s">
        <v>56</v>
      </c>
    </row>
    <row r="5" spans="3:10" x14ac:dyDescent="0.4">
      <c r="C5" s="29"/>
      <c r="D5" s="241"/>
      <c r="E5" s="37"/>
      <c r="F5" s="37"/>
      <c r="G5" s="37"/>
      <c r="H5" s="38" t="str">
        <f>IFERROR((Table22526[[#This Row],[Mortality count
('# animals)]]/(Table22526[[#This Row],[Stocking count 
('# animals)]]))*100, "")</f>
        <v/>
      </c>
      <c r="I5" s="38" t="str">
        <f>IFERROR(((Table22526[[#This Row],[Stocking count 
('# animals)]]-Table22526[[#This Row],[Harvest count ('# animals)]])/(Table22526[[#This Row],[Stocking count 
('# animals)]]))*100, "")</f>
        <v/>
      </c>
      <c r="J5" s="237"/>
    </row>
    <row r="6" spans="3:10" x14ac:dyDescent="0.4">
      <c r="C6" s="29"/>
      <c r="D6" s="241"/>
      <c r="E6" s="37"/>
      <c r="F6" s="37"/>
      <c r="G6" s="37"/>
      <c r="H6" s="38" t="str">
        <f>IFERROR((Table22526[[#This Row],[Mortality count
('# animals)]]/(Table22526[[#This Row],[Stocking count 
('# animals)]]))*100, "")</f>
        <v/>
      </c>
      <c r="I6" s="38" t="str">
        <f>IFERROR(((Table22526[[#This Row],[Stocking count 
('# animals)]]-Table22526[[#This Row],[Harvest count ('# animals)]])/(Table22526[[#This Row],[Stocking count 
('# animals)]]))*100, "")</f>
        <v/>
      </c>
      <c r="J6" s="237"/>
    </row>
    <row r="7" spans="3:10" x14ac:dyDescent="0.4">
      <c r="C7" s="29"/>
      <c r="D7" s="241"/>
      <c r="E7" s="37"/>
      <c r="F7" s="37"/>
      <c r="G7" s="37"/>
      <c r="H7" s="38" t="str">
        <f>IFERROR((Table22526[[#This Row],[Mortality count
('# animals)]]/(Table22526[[#This Row],[Stocking count 
('# animals)]]))*100, "")</f>
        <v/>
      </c>
      <c r="I7" s="38" t="str">
        <f>IFERROR(((Table22526[[#This Row],[Stocking count 
('# animals)]]-Table22526[[#This Row],[Harvest count ('# animals)]])/(Table22526[[#This Row],[Stocking count 
('# animals)]]))*100, "")</f>
        <v/>
      </c>
      <c r="J7" s="237"/>
    </row>
    <row r="8" spans="3:10" x14ac:dyDescent="0.4">
      <c r="C8" s="29"/>
      <c r="D8" s="241"/>
      <c r="E8" s="37"/>
      <c r="F8" s="37"/>
      <c r="G8" s="37"/>
      <c r="H8" s="38" t="str">
        <f>IFERROR((Table22526[[#This Row],[Mortality count
('# animals)]]/(Table22526[[#This Row],[Stocking count 
('# animals)]]))*100, "")</f>
        <v/>
      </c>
      <c r="I8" s="38" t="str">
        <f>IFERROR(((Table22526[[#This Row],[Stocking count 
('# animals)]]-Table22526[[#This Row],[Harvest count ('# animals)]])/(Table22526[[#This Row],[Stocking count 
('# animals)]]))*100, "")</f>
        <v/>
      </c>
      <c r="J8" s="237"/>
    </row>
    <row r="9" spans="3:10" x14ac:dyDescent="0.4">
      <c r="C9" s="29"/>
      <c r="D9" s="241"/>
      <c r="E9" s="37"/>
      <c r="F9" s="37"/>
      <c r="G9" s="37"/>
      <c r="H9" s="38" t="str">
        <f>IFERROR((Table22526[[#This Row],[Mortality count
('# animals)]]/(Table22526[[#This Row],[Stocking count 
('# animals)]]))*100, "")</f>
        <v/>
      </c>
      <c r="I9" s="38" t="str">
        <f>IFERROR(((Table22526[[#This Row],[Stocking count 
('# animals)]]-Table22526[[#This Row],[Harvest count ('# animals)]])/(Table22526[[#This Row],[Stocking count 
('# animals)]]))*100, "")</f>
        <v/>
      </c>
      <c r="J9" s="237"/>
    </row>
    <row r="10" spans="3:10" x14ac:dyDescent="0.4">
      <c r="C10" s="29"/>
      <c r="D10" s="241"/>
      <c r="E10" s="37"/>
      <c r="F10" s="37"/>
      <c r="G10" s="37"/>
      <c r="H10" s="38" t="str">
        <f>IFERROR((Table22526[[#This Row],[Mortality count
('# animals)]]/(Table22526[[#This Row],[Stocking count 
('# animals)]]))*100, "")</f>
        <v/>
      </c>
      <c r="I10" s="38" t="str">
        <f>IFERROR(((Table22526[[#This Row],[Stocking count 
('# animals)]]-Table22526[[#This Row],[Harvest count ('# animals)]])/(Table22526[[#This Row],[Stocking count 
('# animals)]]))*100, "")</f>
        <v/>
      </c>
      <c r="J10" s="237"/>
    </row>
    <row r="11" spans="3:10" x14ac:dyDescent="0.4">
      <c r="C11" s="29"/>
      <c r="D11" s="241"/>
      <c r="E11" s="37"/>
      <c r="F11" s="37"/>
      <c r="G11" s="37"/>
      <c r="H11" s="38" t="str">
        <f>IFERROR((Table22526[[#This Row],[Mortality count
('# animals)]]/(Table22526[[#This Row],[Stocking count 
('# animals)]]))*100, "")</f>
        <v/>
      </c>
      <c r="I11" s="38" t="str">
        <f>IFERROR(((Table22526[[#This Row],[Stocking count 
('# animals)]]-Table22526[[#This Row],[Harvest count ('# animals)]])/(Table22526[[#This Row],[Stocking count 
('# animals)]]))*100, "")</f>
        <v/>
      </c>
      <c r="J11" s="237"/>
    </row>
    <row r="12" spans="3:10" x14ac:dyDescent="0.4">
      <c r="C12" s="29"/>
      <c r="D12" s="241"/>
      <c r="E12" s="37"/>
      <c r="F12" s="37"/>
      <c r="G12" s="37"/>
      <c r="H12" s="38" t="str">
        <f>IFERROR((Table22526[[#This Row],[Mortality count
('# animals)]]/(Table22526[[#This Row],[Stocking count 
('# animals)]]))*100, "")</f>
        <v/>
      </c>
      <c r="I12" s="38" t="str">
        <f>IFERROR(((Table22526[[#This Row],[Stocking count 
('# animals)]]-Table22526[[#This Row],[Harvest count ('# animals)]])/(Table22526[[#This Row],[Stocking count 
('# animals)]]))*100, "")</f>
        <v/>
      </c>
      <c r="J12" s="237"/>
    </row>
    <row r="13" spans="3:10" x14ac:dyDescent="0.4">
      <c r="C13" s="29"/>
      <c r="D13" s="241"/>
      <c r="E13" s="37"/>
      <c r="F13" s="37"/>
      <c r="G13" s="37"/>
      <c r="H13" s="38" t="str">
        <f>IFERROR((Table22526[[#This Row],[Mortality count
('# animals)]]/(Table22526[[#This Row],[Stocking count 
('# animals)]]))*100, "")</f>
        <v/>
      </c>
      <c r="I13" s="38" t="str">
        <f>IFERROR(((Table22526[[#This Row],[Stocking count 
('# animals)]]-Table22526[[#This Row],[Harvest count ('# animals)]])/(Table22526[[#This Row],[Stocking count 
('# animals)]]))*100, "")</f>
        <v/>
      </c>
      <c r="J13" s="237"/>
    </row>
    <row r="14" spans="3:10" x14ac:dyDescent="0.4">
      <c r="C14" s="29"/>
      <c r="D14" s="241"/>
      <c r="E14" s="37"/>
      <c r="F14" s="37"/>
      <c r="G14" s="37"/>
      <c r="H14" s="38" t="str">
        <f>IFERROR((Table22526[[#This Row],[Mortality count
('# animals)]]/(Table22526[[#This Row],[Stocking count 
('# animals)]]))*100, "")</f>
        <v/>
      </c>
      <c r="I14" s="38" t="str">
        <f>IFERROR(((Table22526[[#This Row],[Stocking count 
('# animals)]]-Table22526[[#This Row],[Harvest count ('# animals)]])/(Table22526[[#This Row],[Stocking count 
('# animals)]]))*100, "")</f>
        <v/>
      </c>
      <c r="J14" s="237"/>
    </row>
    <row r="15" spans="3:10" x14ac:dyDescent="0.4">
      <c r="C15" s="29"/>
      <c r="D15" s="241"/>
      <c r="E15" s="37"/>
      <c r="F15" s="37"/>
      <c r="G15" s="37"/>
      <c r="H15" s="38" t="str">
        <f>IFERROR((Table22526[[#This Row],[Mortality count
('# animals)]]/(Table22526[[#This Row],[Stocking count 
('# animals)]]))*100, "")</f>
        <v/>
      </c>
      <c r="I15" s="38" t="str">
        <f>IFERROR(((Table22526[[#This Row],[Stocking count 
('# animals)]]-Table22526[[#This Row],[Harvest count ('# animals)]])/(Table22526[[#This Row],[Stocking count 
('# animals)]]))*100, "")</f>
        <v/>
      </c>
      <c r="J15" s="237"/>
    </row>
    <row r="16" spans="3:10" x14ac:dyDescent="0.4">
      <c r="C16" s="29"/>
      <c r="D16" s="241"/>
      <c r="E16" s="37"/>
      <c r="F16" s="37"/>
      <c r="G16" s="37"/>
      <c r="H16" s="38" t="str">
        <f>IFERROR((Table22526[[#This Row],[Mortality count
('# animals)]]/(Table22526[[#This Row],[Stocking count 
('# animals)]]))*100, "")</f>
        <v/>
      </c>
      <c r="I16" s="38" t="str">
        <f>IFERROR(((Table22526[[#This Row],[Stocking count 
('# animals)]]-Table22526[[#This Row],[Harvest count ('# animals)]])/(Table22526[[#This Row],[Stocking count 
('# animals)]]))*100, "")</f>
        <v/>
      </c>
      <c r="J16" s="237"/>
    </row>
    <row r="17" spans="3:10" x14ac:dyDescent="0.4">
      <c r="C17" s="29"/>
      <c r="D17" s="241"/>
      <c r="E17" s="37"/>
      <c r="F17" s="37"/>
      <c r="G17" s="37"/>
      <c r="H17" s="38" t="str">
        <f>IFERROR((Table22526[[#This Row],[Mortality count
('# animals)]]/(Table22526[[#This Row],[Stocking count 
('# animals)]]))*100, "")</f>
        <v/>
      </c>
      <c r="I17" s="38" t="str">
        <f>IFERROR(((Table22526[[#This Row],[Stocking count 
('# animals)]]-Table22526[[#This Row],[Harvest count ('# animals)]])/(Table22526[[#This Row],[Stocking count 
('# animals)]]))*100, "")</f>
        <v/>
      </c>
      <c r="J17" s="237"/>
    </row>
    <row r="18" spans="3:10" x14ac:dyDescent="0.4">
      <c r="C18" s="29"/>
      <c r="D18" s="241"/>
      <c r="E18" s="37"/>
      <c r="F18" s="37"/>
      <c r="G18" s="37"/>
      <c r="H18" s="38" t="str">
        <f>IFERROR((Table22526[[#This Row],[Mortality count
('# animals)]]/(Table22526[[#This Row],[Stocking count 
('# animals)]]))*100, "")</f>
        <v/>
      </c>
      <c r="I18" s="38" t="str">
        <f>IFERROR(((Table22526[[#This Row],[Stocking count 
('# animals)]]-Table22526[[#This Row],[Harvest count ('# animals)]])/(Table22526[[#This Row],[Stocking count 
('# animals)]]))*100, "")</f>
        <v/>
      </c>
      <c r="J18" s="237"/>
    </row>
    <row r="19" spans="3:10" x14ac:dyDescent="0.4">
      <c r="C19" s="29"/>
      <c r="D19" s="241"/>
      <c r="E19" s="37"/>
      <c r="F19" s="37"/>
      <c r="G19" s="37"/>
      <c r="H19" s="38" t="str">
        <f>IFERROR((Table22526[[#This Row],[Mortality count
('# animals)]]/(Table22526[[#This Row],[Stocking count 
('# animals)]]))*100, "")</f>
        <v/>
      </c>
      <c r="I19" s="38" t="str">
        <f>IFERROR(((Table22526[[#This Row],[Stocking count 
('# animals)]]-Table22526[[#This Row],[Harvest count ('# animals)]])/(Table22526[[#This Row],[Stocking count 
('# animals)]]))*100, "")</f>
        <v/>
      </c>
      <c r="J19" s="237"/>
    </row>
    <row r="20" spans="3:10" x14ac:dyDescent="0.4">
      <c r="C20" s="29"/>
      <c r="D20" s="241"/>
      <c r="E20" s="37"/>
      <c r="F20" s="37"/>
      <c r="G20" s="37"/>
      <c r="H20" s="38" t="str">
        <f>IFERROR((Table22526[[#This Row],[Mortality count
('# animals)]]/(Table22526[[#This Row],[Stocking count 
('# animals)]]))*100, "")</f>
        <v/>
      </c>
      <c r="I20" s="38" t="str">
        <f>IFERROR(((Table22526[[#This Row],[Stocking count 
('# animals)]]-Table22526[[#This Row],[Harvest count ('# animals)]])/(Table22526[[#This Row],[Stocking count 
('# animals)]]))*100, "")</f>
        <v/>
      </c>
      <c r="J20" s="237"/>
    </row>
  </sheetData>
  <sheetProtection algorithmName="SHA-512" hashValue="ic6elbfGtoHa32LiepAEbmQP/xsRTKbSY0Bp+tQx6e1Xmno/R9OJuM3XYYO/XcQffaxR42piSc2d9xJkTADb+Q==" saltValue="E5yIv4tNo9RaPtC87AXKnw==" spinCount="100000" sheet="1" objects="1" scenarios="1"/>
  <dataValidations count="1">
    <dataValidation type="whole" operator="greaterThanOrEqual" allowBlank="1" showInputMessage="1" showErrorMessage="1" sqref="E5:G20 H6:I20" xr:uid="{EE57AE34-67E1-4EB7-AD8E-BADA7BF8968E}">
      <formula1>0</formula1>
    </dataValidation>
  </dataValidations>
  <pageMargins left="0.7" right="0.7" top="0.75" bottom="0.75" header="0.3" footer="0.3"/>
  <ignoredErrors>
    <ignoredError sqref="H6:H20 I6:I20" listDataValidation="1"/>
  </ignoredErrors>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xr:uid="{39681338-6610-423F-BE93-DA684BBA736D}">
          <x14:formula1>
            <xm:f>'Dropdown tables - Production'!$AA$2:$AA$6</xm:f>
          </x14:formula1>
          <xm:sqref>D5:D20</xm:sqref>
        </x14:dataValidation>
        <x14:dataValidation type="list" allowBlank="1" showInputMessage="1" showErrorMessage="1" xr:uid="{61D5D4FA-404A-4049-B5B8-2A362A783CBD}">
          <x14:formula1>
            <xm:f>'Dropdown tables - Production'!$D$2:$D$77</xm:f>
          </x14:formula1>
          <xm:sqref>C5:C20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1:W114"/>
  <sheetViews>
    <sheetView zoomScale="80" zoomScaleNormal="80" workbookViewId="0"/>
  </sheetViews>
  <sheetFormatPr defaultColWidth="9" defaultRowHeight="16.8" x14ac:dyDescent="0.4"/>
  <cols>
    <col min="1" max="1" width="9" style="15"/>
    <col min="2" max="2" width="9" style="15" hidden="1" customWidth="1"/>
    <col min="3" max="3" width="25.21875" style="15" bestFit="1" customWidth="1"/>
    <col min="4" max="4" width="10.44140625" style="15" bestFit="1" customWidth="1"/>
    <col min="5" max="5" width="26.44140625" style="15" bestFit="1" customWidth="1"/>
    <col min="6" max="6" width="25.21875" style="15" bestFit="1" customWidth="1"/>
    <col min="7" max="7" width="20.77734375" style="15" bestFit="1" customWidth="1"/>
    <col min="8" max="8" width="17" style="15" bestFit="1" customWidth="1"/>
    <col min="9" max="9" width="21.77734375" style="15" bestFit="1" customWidth="1"/>
    <col min="10" max="10" width="16" style="15" bestFit="1" customWidth="1"/>
    <col min="11" max="11" width="22.44140625" style="15" bestFit="1" customWidth="1"/>
    <col min="12" max="12" width="20" style="15" bestFit="1" customWidth="1"/>
    <col min="13" max="13" width="17.21875" style="15" customWidth="1"/>
    <col min="14" max="14" width="9" style="15"/>
    <col min="15" max="15" width="25.44140625" style="15" customWidth="1"/>
    <col min="16" max="16" width="39.88671875" style="15" bestFit="1" customWidth="1"/>
    <col min="17" max="17" width="17.44140625" style="15" bestFit="1" customWidth="1"/>
    <col min="18" max="18" width="0" style="15" hidden="1" customWidth="1"/>
    <col min="19" max="19" width="26.109375" style="15" hidden="1" customWidth="1"/>
    <col min="20" max="20" width="11.77734375" style="15" hidden="1" customWidth="1"/>
    <col min="21" max="21" width="27.21875" style="15" hidden="1" customWidth="1"/>
    <col min="22" max="22" width="39.88671875" style="15" hidden="1" customWidth="1"/>
    <col min="23" max="23" width="19.88671875" style="15" hidden="1" customWidth="1"/>
    <col min="24" max="24" width="11" style="15" customWidth="1"/>
    <col min="25" max="16384" width="9" style="15"/>
  </cols>
  <sheetData>
    <row r="1" spans="3:23" x14ac:dyDescent="0.4">
      <c r="S1" s="15" t="s">
        <v>233</v>
      </c>
    </row>
    <row r="2" spans="3:23" x14ac:dyDescent="0.4">
      <c r="C2" s="18" t="s">
        <v>234</v>
      </c>
      <c r="O2" s="18" t="s">
        <v>1935</v>
      </c>
      <c r="S2" s="18" t="s">
        <v>1938</v>
      </c>
    </row>
    <row r="3" spans="3:23" ht="20.55" hidden="1" customHeight="1" x14ac:dyDescent="0.4">
      <c r="C3" s="15">
        <v>13.1</v>
      </c>
      <c r="D3" s="15">
        <v>13.2</v>
      </c>
      <c r="E3" s="15">
        <v>13.3</v>
      </c>
      <c r="F3" s="15">
        <v>13.4</v>
      </c>
      <c r="G3" s="15">
        <v>13.5</v>
      </c>
      <c r="H3" s="15">
        <v>13.6</v>
      </c>
      <c r="I3" s="15">
        <v>13.7</v>
      </c>
      <c r="J3" s="15">
        <v>13.8</v>
      </c>
      <c r="K3" s="15">
        <v>13.9</v>
      </c>
      <c r="L3" s="15">
        <v>13.11</v>
      </c>
      <c r="M3" s="15">
        <v>13.12</v>
      </c>
      <c r="O3" s="15">
        <v>13.13</v>
      </c>
      <c r="P3" s="15">
        <v>13.14</v>
      </c>
      <c r="Q3" s="15">
        <v>13.15</v>
      </c>
      <c r="S3" s="15">
        <v>13.16</v>
      </c>
      <c r="T3" s="15">
        <v>13.17</v>
      </c>
      <c r="U3" s="15">
        <v>13.18</v>
      </c>
      <c r="V3" s="15">
        <v>13.19</v>
      </c>
      <c r="W3" s="15">
        <v>13.21</v>
      </c>
    </row>
    <row r="4" spans="3:23" s="24" customFormat="1" ht="46.5" customHeight="1" thickBot="1" x14ac:dyDescent="0.45">
      <c r="C4" s="23" t="s">
        <v>46</v>
      </c>
      <c r="D4" s="26" t="s">
        <v>221</v>
      </c>
      <c r="E4" s="23" t="s">
        <v>235</v>
      </c>
      <c r="F4" s="23" t="s">
        <v>236</v>
      </c>
      <c r="G4" s="23" t="s">
        <v>237</v>
      </c>
      <c r="H4" s="23" t="s">
        <v>238</v>
      </c>
      <c r="I4" s="23" t="s">
        <v>239</v>
      </c>
      <c r="J4" s="23" t="s">
        <v>240</v>
      </c>
      <c r="K4" s="23" t="s">
        <v>241</v>
      </c>
      <c r="L4" s="103" t="s">
        <v>242</v>
      </c>
      <c r="M4" s="36" t="s">
        <v>56</v>
      </c>
      <c r="N4" s="15"/>
      <c r="O4" s="61" t="s">
        <v>72</v>
      </c>
      <c r="P4" s="110" t="s">
        <v>55</v>
      </c>
      <c r="Q4" s="110" t="s">
        <v>243</v>
      </c>
      <c r="S4" s="61" t="s">
        <v>72</v>
      </c>
      <c r="T4" s="110" t="s">
        <v>47</v>
      </c>
      <c r="U4" s="110" t="s">
        <v>239</v>
      </c>
      <c r="V4" s="110" t="s">
        <v>55</v>
      </c>
      <c r="W4" s="110" t="s">
        <v>244</v>
      </c>
    </row>
    <row r="5" spans="3:23" ht="17.399999999999999" thickTop="1" x14ac:dyDescent="0.4">
      <c r="C5" s="31"/>
      <c r="D5" s="237"/>
      <c r="E5" s="154"/>
      <c r="F5" s="154"/>
      <c r="G5" s="31"/>
      <c r="H5" s="31"/>
      <c r="I5" s="31"/>
      <c r="J5" s="31"/>
      <c r="K5" s="31"/>
      <c r="L5" s="30"/>
      <c r="M5" s="237"/>
      <c r="N5" s="40"/>
      <c r="O5" s="328" t="str">
        <f>IF('Dropdown tables - Production'!G3 = 0, "", 'Dropdown tables - Production'!G3)</f>
        <v/>
      </c>
      <c r="P5" s="329" t="str">
        <f>IF(Table15[[#This Row],[Species in production]] = "", "", SUMIFS(Table126[ASC certified net production volume (tonnes)],Table126[Species in production (Latin name) (select)],Table15[[#This Row],[Species in production]]))</f>
        <v/>
      </c>
      <c r="Q5" s="329" t="str">
        <f>IFERROR((SUMIFS(Table4[Amount of active component (kg)],Table4[Species in production (Latin name) (select)],Table15[[#This Row],[Species in production]],Table4[Type of treatment (select)], "Antibiotic")/Table15[[#This Row],[ASC certified net production volume (tonnes)]]), "")</f>
        <v/>
      </c>
      <c r="S5" s="328" t="str">
        <f>IF('Dropdown tables - Production'!K3=0, "", 'Dropdown tables - Production'!K3)</f>
        <v/>
      </c>
      <c r="T5" s="328" t="str">
        <f>IF('Dropdown tables - Production'!L3=0, "", 'Dropdown tables - Production'!L3)</f>
        <v/>
      </c>
      <c r="U5" s="328" t="str">
        <f>IF('Dropdown tables - Production'!M3=0, "", 'Dropdown tables - Production'!M3)</f>
        <v/>
      </c>
      <c r="V5" s="329" t="str">
        <f>IF(Table8[[#This Row],[Species in production]]="", "", SUMIFS(Table126[ASC certified net production volume (tonnes)],Table126[Species in production (Latin name) (select)],Table8[[#This Row],[Species in production]],Table126[Cycle ID],Table8[[#This Row],[Cycle ID]]))</f>
        <v/>
      </c>
      <c r="W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6" spans="3:23" x14ac:dyDescent="0.4">
      <c r="C6" s="31"/>
      <c r="D6" s="237"/>
      <c r="E6" s="154"/>
      <c r="F6" s="154"/>
      <c r="G6" s="31"/>
      <c r="H6" s="31"/>
      <c r="I6" s="31"/>
      <c r="J6" s="31"/>
      <c r="K6" s="31"/>
      <c r="L6" s="30"/>
      <c r="M6" s="237"/>
      <c r="N6" s="40"/>
      <c r="O6" s="330" t="str">
        <f>IF('Dropdown tables - Production'!G4 = 0, "", 'Dropdown tables - Production'!G4)</f>
        <v/>
      </c>
      <c r="P6" s="331" t="str">
        <f>IF(Table15[[#This Row],[Species in production]] = "", "", SUMIFS(Table126[ASC certified net production volume (tonnes)],Table126[Species in production (Latin name) (select)],Table15[[#This Row],[Species in production]]))</f>
        <v/>
      </c>
      <c r="Q6" s="331" t="str">
        <f>IFERROR((SUMIFS(Table4[Amount of active component (kg)],Table4[Species in production (Latin name) (select)],Table15[[#This Row],[Species in production]],Table4[Type of treatment (select)], "Antibiotic")/Table15[[#This Row],[ASC certified net production volume (tonnes)]]), "")</f>
        <v/>
      </c>
      <c r="S6" s="330" t="str">
        <f>IF('Dropdown tables - Production'!K4=0, "", 'Dropdown tables - Production'!K4)</f>
        <v/>
      </c>
      <c r="T6" s="331" t="str">
        <f>IF('Dropdown tables - Production'!L4=0, "", 'Dropdown tables - Production'!L4)</f>
        <v/>
      </c>
      <c r="U6" s="331" t="str">
        <f>IF('Dropdown tables - Production'!M4=0, "", 'Dropdown tables - Production'!M4)</f>
        <v/>
      </c>
      <c r="V6" s="331" t="str">
        <f>IF(Table8[[#This Row],[Species in production]]="", "", SUMIFS(Table126[ASC certified net production volume (tonnes)],Table126[Species in production (Latin name) (select)],Table8[[#This Row],[Species in production]],Table126[Cycle ID],Table8[[#This Row],[Cycle ID]]))</f>
        <v/>
      </c>
      <c r="W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7" spans="3:23" x14ac:dyDescent="0.4">
      <c r="C7" s="31"/>
      <c r="D7" s="237"/>
      <c r="E7" s="154"/>
      <c r="F7" s="154"/>
      <c r="G7" s="31"/>
      <c r="H7" s="31"/>
      <c r="I7" s="31"/>
      <c r="J7" s="31"/>
      <c r="K7" s="31"/>
      <c r="L7" s="30"/>
      <c r="M7" s="237"/>
      <c r="N7" s="40"/>
      <c r="O7" s="330" t="str">
        <f>IF('Dropdown tables - Production'!G5 = 0, "", 'Dropdown tables - Production'!G5)</f>
        <v/>
      </c>
      <c r="P7" s="331" t="str">
        <f>IF(Table15[[#This Row],[Species in production]] = "", "", SUMIFS(Table126[ASC certified net production volume (tonnes)],Table126[Species in production (Latin name) (select)],Table15[[#This Row],[Species in production]]))</f>
        <v/>
      </c>
      <c r="Q7" s="331" t="str">
        <f>IFERROR((SUMIFS(Table4[Amount of active component (kg)],Table4[Species in production (Latin name) (select)],Table15[[#This Row],[Species in production]],Table4[Type of treatment (select)], "Antibiotic")/Table15[[#This Row],[ASC certified net production volume (tonnes)]]), "")</f>
        <v/>
      </c>
      <c r="S7" s="330" t="str">
        <f>IF('Dropdown tables - Production'!K5=0, "", 'Dropdown tables - Production'!K5)</f>
        <v/>
      </c>
      <c r="T7" s="331" t="str">
        <f>IF('Dropdown tables - Production'!L5=0, "", 'Dropdown tables - Production'!L5)</f>
        <v/>
      </c>
      <c r="U7" s="331" t="str">
        <f>IF('Dropdown tables - Production'!M5=0, "", 'Dropdown tables - Production'!M5)</f>
        <v/>
      </c>
      <c r="V7" s="331" t="str">
        <f>IF(Table8[[#This Row],[Species in production]]="", "", SUMIFS(Table126[ASC certified net production volume (tonnes)],Table126[Species in production (Latin name) (select)],Table8[[#This Row],[Species in production]],Table126[Cycle ID],Table8[[#This Row],[Cycle ID]]))</f>
        <v/>
      </c>
      <c r="W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8" spans="3:23" x14ac:dyDescent="0.4">
      <c r="C8" s="31"/>
      <c r="D8" s="237"/>
      <c r="E8" s="154"/>
      <c r="F8" s="154"/>
      <c r="G8" s="31"/>
      <c r="H8" s="31"/>
      <c r="I8" s="31"/>
      <c r="J8" s="31"/>
      <c r="K8" s="31"/>
      <c r="L8" s="30"/>
      <c r="M8" s="237"/>
      <c r="N8" s="40"/>
      <c r="O8" s="330" t="str">
        <f>IF('Dropdown tables - Production'!G6 = 0, "", 'Dropdown tables - Production'!G6)</f>
        <v/>
      </c>
      <c r="P8" s="331" t="str">
        <f>IF(Table15[[#This Row],[Species in production]] = "", "", SUMIFS(Table126[ASC certified net production volume (tonnes)],Table126[Species in production (Latin name) (select)],Table15[[#This Row],[Species in production]]))</f>
        <v/>
      </c>
      <c r="Q8" s="331" t="str">
        <f>IFERROR((SUMIFS(Table4[Amount of active component (kg)],Table4[Species in production (Latin name) (select)],Table15[[#This Row],[Species in production]],Table4[Type of treatment (select)], "Antibiotic")/Table15[[#This Row],[ASC certified net production volume (tonnes)]]), "")</f>
        <v/>
      </c>
      <c r="S8" s="330" t="str">
        <f>IF('Dropdown tables - Production'!K6=0, "", 'Dropdown tables - Production'!K6)</f>
        <v/>
      </c>
      <c r="T8" s="331" t="str">
        <f>IF('Dropdown tables - Production'!L6=0, "", 'Dropdown tables - Production'!L6)</f>
        <v/>
      </c>
      <c r="U8" s="331" t="str">
        <f>IF('Dropdown tables - Production'!M6=0, "", 'Dropdown tables - Production'!M6)</f>
        <v/>
      </c>
      <c r="V8" s="331" t="str">
        <f>IF(Table8[[#This Row],[Species in production]]="", "", SUMIFS(Table126[ASC certified net production volume (tonnes)],Table126[Species in production (Latin name) (select)],Table8[[#This Row],[Species in production]],Table126[Cycle ID],Table8[[#This Row],[Cycle ID]]))</f>
        <v/>
      </c>
      <c r="W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9" spans="3:23" x14ac:dyDescent="0.4">
      <c r="C9" s="31"/>
      <c r="D9" s="237"/>
      <c r="E9" s="154"/>
      <c r="F9" s="154"/>
      <c r="G9" s="31"/>
      <c r="H9" s="31"/>
      <c r="I9" s="31"/>
      <c r="J9" s="31"/>
      <c r="K9" s="31"/>
      <c r="L9" s="30"/>
      <c r="M9" s="237"/>
      <c r="N9" s="40"/>
      <c r="O9" s="330" t="str">
        <f>IF('Dropdown tables - Production'!G7 = 0, "", 'Dropdown tables - Production'!G7)</f>
        <v/>
      </c>
      <c r="P9" s="331" t="str">
        <f>IF(Table15[[#This Row],[Species in production]] = "", "", SUMIFS(Table126[ASC certified net production volume (tonnes)],Table126[Species in production (Latin name) (select)],Table15[[#This Row],[Species in production]]))</f>
        <v/>
      </c>
      <c r="Q9" s="331" t="str">
        <f>IFERROR((SUMIFS(Table4[Amount of active component (kg)],Table4[Species in production (Latin name) (select)],Table15[[#This Row],[Species in production]],Table4[Type of treatment (select)], "Antibiotic")/Table15[[#This Row],[ASC certified net production volume (tonnes)]]), "")</f>
        <v/>
      </c>
      <c r="S9" s="330" t="str">
        <f>IF('Dropdown tables - Production'!K7=0, "", 'Dropdown tables - Production'!K7)</f>
        <v/>
      </c>
      <c r="T9" s="331" t="str">
        <f>IF('Dropdown tables - Production'!L7=0, "", 'Dropdown tables - Production'!L7)</f>
        <v/>
      </c>
      <c r="U9" s="331" t="str">
        <f>IF('Dropdown tables - Production'!M7=0, "", 'Dropdown tables - Production'!M7)</f>
        <v/>
      </c>
      <c r="V9" s="331" t="str">
        <f>IF(Table8[[#This Row],[Species in production]]="", "", SUMIFS(Table126[ASC certified net production volume (tonnes)],Table126[Species in production (Latin name) (select)],Table8[[#This Row],[Species in production]],Table126[Cycle ID],Table8[[#This Row],[Cycle ID]]))</f>
        <v/>
      </c>
      <c r="W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0" spans="3:23" x14ac:dyDescent="0.4">
      <c r="C10" s="31"/>
      <c r="D10" s="237"/>
      <c r="E10" s="154"/>
      <c r="F10" s="154"/>
      <c r="G10" s="31"/>
      <c r="H10" s="31"/>
      <c r="I10" s="31"/>
      <c r="J10" s="31"/>
      <c r="K10" s="31"/>
      <c r="L10" s="30"/>
      <c r="M10" s="237"/>
      <c r="N10" s="40"/>
      <c r="O10" s="330" t="str">
        <f>IF('Dropdown tables - Production'!G8 = 0, "", 'Dropdown tables - Production'!G8)</f>
        <v/>
      </c>
      <c r="P10" s="331" t="str">
        <f>IF(Table15[[#This Row],[Species in production]] = "", "", SUMIFS(Table126[ASC certified net production volume (tonnes)],Table126[Species in production (Latin name) (select)],Table15[[#This Row],[Species in production]]))</f>
        <v/>
      </c>
      <c r="Q10" s="331" t="str">
        <f>IFERROR((SUMIFS(Table4[Amount of active component (kg)],Table4[Species in production (Latin name) (select)],Table15[[#This Row],[Species in production]],Table4[Type of treatment (select)], "Antibiotic")/Table15[[#This Row],[ASC certified net production volume (tonnes)]]), "")</f>
        <v/>
      </c>
      <c r="S10" s="330" t="str">
        <f>IF('Dropdown tables - Production'!K8=0, "", 'Dropdown tables - Production'!K8)</f>
        <v/>
      </c>
      <c r="T10" s="331" t="str">
        <f>IF('Dropdown tables - Production'!L8=0, "", 'Dropdown tables - Production'!L8)</f>
        <v/>
      </c>
      <c r="U10" s="331" t="str">
        <f>IF('Dropdown tables - Production'!M8=0, "", 'Dropdown tables - Production'!M8)</f>
        <v/>
      </c>
      <c r="V10" s="331" t="str">
        <f>IF(Table8[[#This Row],[Species in production]]="", "", SUMIFS(Table126[ASC certified net production volume (tonnes)],Table126[Species in production (Latin name) (select)],Table8[[#This Row],[Species in production]],Table126[Cycle ID],Table8[[#This Row],[Cycle ID]]))</f>
        <v/>
      </c>
      <c r="W1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1" spans="3:23" x14ac:dyDescent="0.4">
      <c r="C11" s="31"/>
      <c r="D11" s="237"/>
      <c r="E11" s="154"/>
      <c r="F11" s="154"/>
      <c r="G11" s="31"/>
      <c r="H11" s="31"/>
      <c r="I11" s="31"/>
      <c r="J11" s="31"/>
      <c r="K11" s="31"/>
      <c r="L11" s="30"/>
      <c r="M11" s="237"/>
      <c r="N11" s="40"/>
      <c r="O11" s="330" t="str">
        <f>IF('Dropdown tables - Production'!G9 = 0, "", 'Dropdown tables - Production'!G9)</f>
        <v/>
      </c>
      <c r="P11" s="331" t="str">
        <f>IF(Table15[[#This Row],[Species in production]] = "", "", SUMIFS(Table126[ASC certified net production volume (tonnes)],Table126[Species in production (Latin name) (select)],Table15[[#This Row],[Species in production]]))</f>
        <v/>
      </c>
      <c r="Q11" s="331" t="str">
        <f>IFERROR((SUMIFS(Table4[Amount of active component (kg)],Table4[Species in production (Latin name) (select)],Table15[[#This Row],[Species in production]],Table4[Type of treatment (select)], "Antibiotic")/Table15[[#This Row],[ASC certified net production volume (tonnes)]]), "")</f>
        <v/>
      </c>
      <c r="S11" s="330" t="str">
        <f>IF('Dropdown tables - Production'!K9=0, "", 'Dropdown tables - Production'!K9)</f>
        <v/>
      </c>
      <c r="T11" s="331" t="str">
        <f>IF('Dropdown tables - Production'!L9=0, "", 'Dropdown tables - Production'!L9)</f>
        <v/>
      </c>
      <c r="U11" s="331" t="str">
        <f>IF('Dropdown tables - Production'!M9=0, "", 'Dropdown tables - Production'!M9)</f>
        <v/>
      </c>
      <c r="V11" s="331" t="str">
        <f>IF(Table8[[#This Row],[Species in production]]="", "", SUMIFS(Table126[ASC certified net production volume (tonnes)],Table126[Species in production (Latin name) (select)],Table8[[#This Row],[Species in production]],Table126[Cycle ID],Table8[[#This Row],[Cycle ID]]))</f>
        <v/>
      </c>
      <c r="W1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2" spans="3:23" x14ac:dyDescent="0.4">
      <c r="C12" s="31"/>
      <c r="D12" s="237"/>
      <c r="E12" s="154"/>
      <c r="F12" s="154"/>
      <c r="G12" s="31"/>
      <c r="H12" s="31"/>
      <c r="I12" s="31"/>
      <c r="J12" s="31"/>
      <c r="K12" s="31"/>
      <c r="L12" s="30"/>
      <c r="M12" s="237"/>
      <c r="N12" s="40"/>
      <c r="O12" s="330" t="str">
        <f>IF('Dropdown tables - Production'!G10 = 0, "", 'Dropdown tables - Production'!G10)</f>
        <v/>
      </c>
      <c r="P12" s="331" t="str">
        <f>IF(Table15[[#This Row],[Species in production]] = "", "", SUMIFS(Table126[ASC certified net production volume (tonnes)],Table126[Species in production (Latin name) (select)],Table15[[#This Row],[Species in production]]))</f>
        <v/>
      </c>
      <c r="Q12" s="331" t="str">
        <f>IFERROR((SUMIFS(Table4[Amount of active component (kg)],Table4[Species in production (Latin name) (select)],Table15[[#This Row],[Species in production]],Table4[Type of treatment (select)], "Antibiotic")/Table15[[#This Row],[ASC certified net production volume (tonnes)]]), "")</f>
        <v/>
      </c>
      <c r="S12" s="330" t="str">
        <f>IF('Dropdown tables - Production'!K10=0, "", 'Dropdown tables - Production'!K10)</f>
        <v/>
      </c>
      <c r="T12" s="331" t="str">
        <f>IF('Dropdown tables - Production'!L10=0, "", 'Dropdown tables - Production'!L10)</f>
        <v/>
      </c>
      <c r="U12" s="331" t="str">
        <f>IF('Dropdown tables - Production'!M10=0, "", 'Dropdown tables - Production'!M10)</f>
        <v/>
      </c>
      <c r="V12" s="331" t="str">
        <f>IF(Table8[[#This Row],[Species in production]]="", "", SUMIFS(Table126[ASC certified net production volume (tonnes)],Table126[Species in production (Latin name) (select)],Table8[[#This Row],[Species in production]],Table126[Cycle ID],Table8[[#This Row],[Cycle ID]]))</f>
        <v/>
      </c>
      <c r="W1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3" spans="3:23" x14ac:dyDescent="0.4">
      <c r="C13" s="31"/>
      <c r="D13" s="237"/>
      <c r="E13" s="154"/>
      <c r="F13" s="154"/>
      <c r="G13" s="31"/>
      <c r="H13" s="31"/>
      <c r="I13" s="31"/>
      <c r="J13" s="31"/>
      <c r="K13" s="31"/>
      <c r="L13" s="30"/>
      <c r="M13" s="237"/>
      <c r="N13" s="40"/>
      <c r="O13" s="330" t="str">
        <f>IF('Dropdown tables - Production'!G11 = 0, "", 'Dropdown tables - Production'!G11)</f>
        <v/>
      </c>
      <c r="P13" s="331" t="str">
        <f>IF(Table15[[#This Row],[Species in production]] = "", "", SUMIFS(Table126[ASC certified net production volume (tonnes)],Table126[Species in production (Latin name) (select)],Table15[[#This Row],[Species in production]]))</f>
        <v/>
      </c>
      <c r="Q13" s="331" t="str">
        <f>IFERROR((SUMIFS(Table4[Amount of active component (kg)],Table4[Species in production (Latin name) (select)],Table15[[#This Row],[Species in production]],Table4[Type of treatment (select)], "Antibiotic")/Table15[[#This Row],[ASC certified net production volume (tonnes)]]), "")</f>
        <v/>
      </c>
      <c r="S13" s="330" t="str">
        <f>IF('Dropdown tables - Production'!K11=0, "", 'Dropdown tables - Production'!K11)</f>
        <v/>
      </c>
      <c r="T13" s="331" t="str">
        <f>IF('Dropdown tables - Production'!L11=0, "", 'Dropdown tables - Production'!L11)</f>
        <v/>
      </c>
      <c r="U13" s="331" t="str">
        <f>IF('Dropdown tables - Production'!M11=0, "", 'Dropdown tables - Production'!M11)</f>
        <v/>
      </c>
      <c r="V13" s="331" t="str">
        <f>IF(Table8[[#This Row],[Species in production]]="", "", SUMIFS(Table126[ASC certified net production volume (tonnes)],Table126[Species in production (Latin name) (select)],Table8[[#This Row],[Species in production]],Table126[Cycle ID],Table8[[#This Row],[Cycle ID]]))</f>
        <v/>
      </c>
      <c r="W1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4" spans="3:23" x14ac:dyDescent="0.4">
      <c r="C14" s="31"/>
      <c r="D14" s="237"/>
      <c r="E14" s="154"/>
      <c r="F14" s="154"/>
      <c r="G14" s="31"/>
      <c r="H14" s="31"/>
      <c r="I14" s="31"/>
      <c r="J14" s="31"/>
      <c r="K14" s="31"/>
      <c r="L14" s="30"/>
      <c r="M14" s="237"/>
      <c r="N14" s="40"/>
      <c r="O14" s="330" t="str">
        <f>IF('Dropdown tables - Production'!G12 = 0, "", 'Dropdown tables - Production'!G12)</f>
        <v/>
      </c>
      <c r="P14" s="331" t="str">
        <f>IF(Table15[[#This Row],[Species in production]] = "", "", SUMIFS(Table126[ASC certified net production volume (tonnes)],Table126[Species in production (Latin name) (select)],Table15[[#This Row],[Species in production]]))</f>
        <v/>
      </c>
      <c r="Q14" s="331" t="str">
        <f>IFERROR((SUMIFS(Table4[Amount of active component (kg)],Table4[Species in production (Latin name) (select)],Table15[[#This Row],[Species in production]],Table4[Type of treatment (select)], "Antibiotic")/Table15[[#This Row],[ASC certified net production volume (tonnes)]]), "")</f>
        <v/>
      </c>
      <c r="S14" s="330" t="str">
        <f>IF('Dropdown tables - Production'!K12=0, "", 'Dropdown tables - Production'!K12)</f>
        <v/>
      </c>
      <c r="T14" s="331" t="str">
        <f>IF('Dropdown tables - Production'!L12=0, "", 'Dropdown tables - Production'!L12)</f>
        <v/>
      </c>
      <c r="U14" s="331" t="str">
        <f>IF('Dropdown tables - Production'!M12=0, "", 'Dropdown tables - Production'!M12)</f>
        <v/>
      </c>
      <c r="V14" s="331" t="str">
        <f>IF(Table8[[#This Row],[Species in production]]="", "", SUMIFS(Table126[ASC certified net production volume (tonnes)],Table126[Species in production (Latin name) (select)],Table8[[#This Row],[Species in production]],Table126[Cycle ID],Table8[[#This Row],[Cycle ID]]))</f>
        <v/>
      </c>
      <c r="W1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5" spans="3:23" x14ac:dyDescent="0.4">
      <c r="C15" s="31"/>
      <c r="D15" s="237"/>
      <c r="E15" s="154"/>
      <c r="F15" s="154"/>
      <c r="G15" s="31"/>
      <c r="H15" s="31"/>
      <c r="I15" s="31"/>
      <c r="J15" s="31"/>
      <c r="K15" s="31"/>
      <c r="L15" s="30"/>
      <c r="M15" s="237"/>
      <c r="N15" s="40"/>
      <c r="O15" s="330" t="str">
        <f>IF('Dropdown tables - Production'!G13 = 0, "", 'Dropdown tables - Production'!G13)</f>
        <v/>
      </c>
      <c r="P15" s="331" t="str">
        <f>IF(Table15[[#This Row],[Species in production]] = "", "", SUMIFS(Table126[ASC certified net production volume (tonnes)],Table126[Species in production (Latin name) (select)],Table15[[#This Row],[Species in production]]))</f>
        <v/>
      </c>
      <c r="Q15" s="331" t="str">
        <f>IFERROR((SUMIFS(Table4[Amount of active component (kg)],Table4[Species in production (Latin name) (select)],Table15[[#This Row],[Species in production]],Table4[Type of treatment (select)], "Antibiotic")/Table15[[#This Row],[ASC certified net production volume (tonnes)]]), "")</f>
        <v/>
      </c>
      <c r="S15" s="330" t="str">
        <f>IF('Dropdown tables - Production'!K13=0, "", 'Dropdown tables - Production'!K13)</f>
        <v/>
      </c>
      <c r="T15" s="331" t="str">
        <f>IF('Dropdown tables - Production'!L13=0, "", 'Dropdown tables - Production'!L13)</f>
        <v/>
      </c>
      <c r="U15" s="331" t="str">
        <f>IF('Dropdown tables - Production'!M13=0, "", 'Dropdown tables - Production'!M13)</f>
        <v/>
      </c>
      <c r="V15" s="331" t="str">
        <f>IF(Table8[[#This Row],[Species in production]]="", "", SUMIFS(Table126[ASC certified net production volume (tonnes)],Table126[Species in production (Latin name) (select)],Table8[[#This Row],[Species in production]],Table126[Cycle ID],Table8[[#This Row],[Cycle ID]]))</f>
        <v/>
      </c>
      <c r="W1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6" spans="3:23" x14ac:dyDescent="0.4">
      <c r="C16" s="31"/>
      <c r="D16" s="237"/>
      <c r="E16" s="154"/>
      <c r="F16" s="154"/>
      <c r="G16" s="31"/>
      <c r="H16" s="31"/>
      <c r="I16" s="31"/>
      <c r="J16" s="31"/>
      <c r="K16" s="31"/>
      <c r="L16" s="30"/>
      <c r="M16" s="237"/>
      <c r="N16" s="40"/>
      <c r="O16" s="330" t="str">
        <f>IF('Dropdown tables - Production'!G14 = 0, "", 'Dropdown tables - Production'!G14)</f>
        <v/>
      </c>
      <c r="P16" s="331" t="str">
        <f>IF(Table15[[#This Row],[Species in production]] = "", "", SUMIFS(Table126[ASC certified net production volume (tonnes)],Table126[Species in production (Latin name) (select)],Table15[[#This Row],[Species in production]]))</f>
        <v/>
      </c>
      <c r="Q16" s="331" t="str">
        <f>IFERROR((SUMIFS(Table4[Amount of active component (kg)],Table4[Species in production (Latin name) (select)],Table15[[#This Row],[Species in production]],Table4[Type of treatment (select)], "Antibiotic")/Table15[[#This Row],[ASC certified net production volume (tonnes)]]), "")</f>
        <v/>
      </c>
      <c r="S16" s="330" t="str">
        <f>IF('Dropdown tables - Production'!K14=0, "", 'Dropdown tables - Production'!K14)</f>
        <v/>
      </c>
      <c r="T16" s="331" t="str">
        <f>IF('Dropdown tables - Production'!L14=0, "", 'Dropdown tables - Production'!L14)</f>
        <v/>
      </c>
      <c r="U16" s="331" t="str">
        <f>IF('Dropdown tables - Production'!M14=0, "", 'Dropdown tables - Production'!M14)</f>
        <v/>
      </c>
      <c r="V16" s="331" t="str">
        <f>IF(Table8[[#This Row],[Species in production]]="", "", SUMIFS(Table126[ASC certified net production volume (tonnes)],Table126[Species in production (Latin name) (select)],Table8[[#This Row],[Species in production]],Table126[Cycle ID],Table8[[#This Row],[Cycle ID]]))</f>
        <v/>
      </c>
      <c r="W1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7" spans="3:23" x14ac:dyDescent="0.4">
      <c r="C17" s="31"/>
      <c r="D17" s="237"/>
      <c r="E17" s="154"/>
      <c r="F17" s="154"/>
      <c r="G17" s="31"/>
      <c r="H17" s="31"/>
      <c r="I17" s="31"/>
      <c r="J17" s="31"/>
      <c r="K17" s="31"/>
      <c r="L17" s="30"/>
      <c r="M17" s="237"/>
      <c r="N17" s="40"/>
      <c r="O17" s="330" t="str">
        <f>IF('Dropdown tables - Production'!G15 = 0, "", 'Dropdown tables - Production'!G15)</f>
        <v/>
      </c>
      <c r="P17" s="331" t="str">
        <f>IF(Table15[[#This Row],[Species in production]] = "", "", SUMIFS(Table126[ASC certified net production volume (tonnes)],Table126[Species in production (Latin name) (select)],Table15[[#This Row],[Species in production]]))</f>
        <v/>
      </c>
      <c r="Q17" s="331" t="str">
        <f>IFERROR((SUMIFS(Table4[Amount of active component (kg)],Table4[Species in production (Latin name) (select)],Table15[[#This Row],[Species in production]],Table4[Type of treatment (select)], "Antibiotic")/Table15[[#This Row],[ASC certified net production volume (tonnes)]]), "")</f>
        <v/>
      </c>
      <c r="S17" s="330" t="str">
        <f>IF('Dropdown tables - Production'!K15=0, "", 'Dropdown tables - Production'!K15)</f>
        <v/>
      </c>
      <c r="T17" s="331" t="str">
        <f>IF('Dropdown tables - Production'!L15=0, "", 'Dropdown tables - Production'!L15)</f>
        <v/>
      </c>
      <c r="U17" s="331" t="str">
        <f>IF('Dropdown tables - Production'!M15=0, "", 'Dropdown tables - Production'!M15)</f>
        <v/>
      </c>
      <c r="V17" s="331" t="str">
        <f>IF(Table8[[#This Row],[Species in production]]="", "", SUMIFS(Table126[ASC certified net production volume (tonnes)],Table126[Species in production (Latin name) (select)],Table8[[#This Row],[Species in production]],Table126[Cycle ID],Table8[[#This Row],[Cycle ID]]))</f>
        <v/>
      </c>
      <c r="W1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8" spans="3:23" x14ac:dyDescent="0.4">
      <c r="C18" s="31"/>
      <c r="D18" s="237"/>
      <c r="E18" s="154"/>
      <c r="F18" s="154"/>
      <c r="G18" s="31"/>
      <c r="H18" s="31"/>
      <c r="I18" s="31"/>
      <c r="J18" s="31"/>
      <c r="K18" s="31"/>
      <c r="L18" s="30"/>
      <c r="M18" s="237"/>
      <c r="N18" s="40"/>
      <c r="O18" s="330" t="str">
        <f>IF('Dropdown tables - Production'!G16 = 0, "", 'Dropdown tables - Production'!G16)</f>
        <v/>
      </c>
      <c r="P18" s="331" t="str">
        <f>IF(Table15[[#This Row],[Species in production]] = "", "", SUMIFS(Table126[ASC certified net production volume (tonnes)],Table126[Species in production (Latin name) (select)],Table15[[#This Row],[Species in production]]))</f>
        <v/>
      </c>
      <c r="Q18" s="331" t="str">
        <f>IFERROR((SUMIFS(Table4[Amount of active component (kg)],Table4[Species in production (Latin name) (select)],Table15[[#This Row],[Species in production]],Table4[Type of treatment (select)], "Antibiotic")/Table15[[#This Row],[ASC certified net production volume (tonnes)]]), "")</f>
        <v/>
      </c>
      <c r="S18" s="330" t="str">
        <f>IF('Dropdown tables - Production'!K16=0, "", 'Dropdown tables - Production'!K16)</f>
        <v/>
      </c>
      <c r="T18" s="331" t="str">
        <f>IF('Dropdown tables - Production'!L16=0, "", 'Dropdown tables - Production'!L16)</f>
        <v/>
      </c>
      <c r="U18" s="331" t="str">
        <f>IF('Dropdown tables - Production'!M16=0, "", 'Dropdown tables - Production'!M16)</f>
        <v/>
      </c>
      <c r="V18" s="331" t="str">
        <f>IF(Table8[[#This Row],[Species in production]]="", "", SUMIFS(Table126[ASC certified net production volume (tonnes)],Table126[Species in production (Latin name) (select)],Table8[[#This Row],[Species in production]],Table126[Cycle ID],Table8[[#This Row],[Cycle ID]]))</f>
        <v/>
      </c>
      <c r="W1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9" spans="3:23" x14ac:dyDescent="0.4">
      <c r="C19" s="31"/>
      <c r="D19" s="237"/>
      <c r="E19" s="154"/>
      <c r="F19" s="154"/>
      <c r="G19" s="31"/>
      <c r="H19" s="31"/>
      <c r="I19" s="31"/>
      <c r="J19" s="31"/>
      <c r="K19" s="31"/>
      <c r="L19" s="30"/>
      <c r="M19" s="237"/>
      <c r="N19" s="40"/>
      <c r="O19" s="330" t="str">
        <f>IF('Dropdown tables - Production'!G17 = 0, "", 'Dropdown tables - Production'!G17)</f>
        <v/>
      </c>
      <c r="P19" s="331" t="str">
        <f>IF(Table15[[#This Row],[Species in production]] = "", "", SUMIFS(Table126[ASC certified net production volume (tonnes)],Table126[Species in production (Latin name) (select)],Table15[[#This Row],[Species in production]]))</f>
        <v/>
      </c>
      <c r="Q19" s="331" t="str">
        <f>IFERROR((SUMIFS(Table4[Amount of active component (kg)],Table4[Species in production (Latin name) (select)],Table15[[#This Row],[Species in production]],Table4[Type of treatment (select)], "Antibiotic")/Table15[[#This Row],[ASC certified net production volume (tonnes)]]), "")</f>
        <v/>
      </c>
      <c r="S19" s="330" t="str">
        <f>IF('Dropdown tables - Production'!K17=0, "", 'Dropdown tables - Production'!K17)</f>
        <v/>
      </c>
      <c r="T19" s="331" t="str">
        <f>IF('Dropdown tables - Production'!L17=0, "", 'Dropdown tables - Production'!L17)</f>
        <v/>
      </c>
      <c r="U19" s="331" t="str">
        <f>IF('Dropdown tables - Production'!M17=0, "", 'Dropdown tables - Production'!M17)</f>
        <v/>
      </c>
      <c r="V19" s="331" t="str">
        <f>IF(Table8[[#This Row],[Species in production]]="", "", SUMIFS(Table126[ASC certified net production volume (tonnes)],Table126[Species in production (Latin name) (select)],Table8[[#This Row],[Species in production]],Table126[Cycle ID],Table8[[#This Row],[Cycle ID]]))</f>
        <v/>
      </c>
      <c r="W1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0" spans="3:23" x14ac:dyDescent="0.4">
      <c r="C20" s="31"/>
      <c r="D20" s="237"/>
      <c r="E20" s="154"/>
      <c r="F20" s="154"/>
      <c r="G20" s="31"/>
      <c r="H20" s="31"/>
      <c r="I20" s="31"/>
      <c r="J20" s="31"/>
      <c r="K20" s="31"/>
      <c r="L20" s="30"/>
      <c r="M20" s="237"/>
      <c r="N20" s="40"/>
      <c r="O20" s="330" t="str">
        <f>IF('Dropdown tables - Production'!G18 = 0, "", 'Dropdown tables - Production'!G18)</f>
        <v/>
      </c>
      <c r="P20" s="331" t="str">
        <f>IF(Table15[[#This Row],[Species in production]] = "", "", SUMIFS(Table126[ASC certified net production volume (tonnes)],Table126[Species in production (Latin name) (select)],Table15[[#This Row],[Species in production]]))</f>
        <v/>
      </c>
      <c r="Q20" s="331" t="str">
        <f>IFERROR((SUMIFS(Table4[Amount of active component (kg)],Table4[Species in production (Latin name) (select)],Table15[[#This Row],[Species in production]],Table4[Type of treatment (select)], "Antibiotic")/Table15[[#This Row],[ASC certified net production volume (tonnes)]]), "")</f>
        <v/>
      </c>
      <c r="S20" s="330" t="str">
        <f>IF('Dropdown tables - Production'!K18=0, "", 'Dropdown tables - Production'!K18)</f>
        <v/>
      </c>
      <c r="T20" s="331" t="str">
        <f>IF('Dropdown tables - Production'!L18=0, "", 'Dropdown tables - Production'!L18)</f>
        <v/>
      </c>
      <c r="U20" s="331" t="str">
        <f>IF('Dropdown tables - Production'!M18=0, "", 'Dropdown tables - Production'!M18)</f>
        <v/>
      </c>
      <c r="V20" s="331" t="str">
        <f>IF(Table8[[#This Row],[Species in production]]="", "", SUMIFS(Table126[ASC certified net production volume (tonnes)],Table126[Species in production (Latin name) (select)],Table8[[#This Row],[Species in production]],Table126[Cycle ID],Table8[[#This Row],[Cycle ID]]))</f>
        <v/>
      </c>
      <c r="W2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1" spans="3:23" x14ac:dyDescent="0.4">
      <c r="C21" s="31"/>
      <c r="D21" s="237"/>
      <c r="E21" s="154"/>
      <c r="F21" s="154"/>
      <c r="G21" s="31"/>
      <c r="H21" s="31"/>
      <c r="I21" s="31"/>
      <c r="J21" s="31"/>
      <c r="K21" s="31"/>
      <c r="L21" s="30"/>
      <c r="M21" s="237"/>
      <c r="N21" s="40"/>
      <c r="O21" s="330" t="str">
        <f>IF('Dropdown tables - Production'!G19 = 0, "", 'Dropdown tables - Production'!G19)</f>
        <v/>
      </c>
      <c r="P21" s="331" t="str">
        <f>IF(Table15[[#This Row],[Species in production]] = "", "", SUMIFS(Table126[ASC certified net production volume (tonnes)],Table126[Species in production (Latin name) (select)],Table15[[#This Row],[Species in production]]))</f>
        <v/>
      </c>
      <c r="Q21" s="331" t="str">
        <f>IFERROR((SUMIFS(Table4[Amount of active component (kg)],Table4[Species in production (Latin name) (select)],Table15[[#This Row],[Species in production]],Table4[Type of treatment (select)], "Antibiotic")/Table15[[#This Row],[ASC certified net production volume (tonnes)]]), "")</f>
        <v/>
      </c>
      <c r="S21" s="330" t="str">
        <f>IF('Dropdown tables - Production'!K19=0, "", 'Dropdown tables - Production'!K19)</f>
        <v/>
      </c>
      <c r="T21" s="331" t="str">
        <f>IF('Dropdown tables - Production'!L19=0, "", 'Dropdown tables - Production'!L19)</f>
        <v/>
      </c>
      <c r="U21" s="331" t="str">
        <f>IF('Dropdown tables - Production'!M19=0, "", 'Dropdown tables - Production'!M19)</f>
        <v/>
      </c>
      <c r="V21" s="331" t="str">
        <f>IF(Table8[[#This Row],[Species in production]]="", "", SUMIFS(Table126[ASC certified net production volume (tonnes)],Table126[Species in production (Latin name) (select)],Table8[[#This Row],[Species in production]],Table126[Cycle ID],Table8[[#This Row],[Cycle ID]]))</f>
        <v/>
      </c>
      <c r="W2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2" spans="3:23" x14ac:dyDescent="0.4">
      <c r="C22" s="31"/>
      <c r="D22" s="237"/>
      <c r="E22" s="154"/>
      <c r="F22" s="154"/>
      <c r="G22" s="31"/>
      <c r="H22" s="31"/>
      <c r="I22" s="31"/>
      <c r="J22" s="31"/>
      <c r="K22" s="31"/>
      <c r="L22" s="30"/>
      <c r="M22" s="237"/>
      <c r="N22" s="40"/>
      <c r="O22" s="330" t="str">
        <f>IF('Dropdown tables - Production'!G20 = 0, "", 'Dropdown tables - Production'!G20)</f>
        <v/>
      </c>
      <c r="P22" s="331" t="str">
        <f>IF(Table15[[#This Row],[Species in production]] = "", "", SUMIFS(Table126[ASC certified net production volume (tonnes)],Table126[Species in production (Latin name) (select)],Table15[[#This Row],[Species in production]]))</f>
        <v/>
      </c>
      <c r="Q22" s="331" t="str">
        <f>IFERROR((SUMIFS(Table4[Amount of active component (kg)],Table4[Species in production (Latin name) (select)],Table15[[#This Row],[Species in production]],Table4[Type of treatment (select)], "Antibiotic")/Table15[[#This Row],[ASC certified net production volume (tonnes)]]), "")</f>
        <v/>
      </c>
      <c r="S22" s="330" t="str">
        <f>IF('Dropdown tables - Production'!K20=0, "", 'Dropdown tables - Production'!K20)</f>
        <v/>
      </c>
      <c r="T22" s="331" t="str">
        <f>IF('Dropdown tables - Production'!L20=0, "", 'Dropdown tables - Production'!L20)</f>
        <v/>
      </c>
      <c r="U22" s="331" t="str">
        <f>IF('Dropdown tables - Production'!M20=0, "", 'Dropdown tables - Production'!M20)</f>
        <v/>
      </c>
      <c r="V22" s="331" t="str">
        <f>IF(Table8[[#This Row],[Species in production]]="", "", SUMIFS(Table126[ASC certified net production volume (tonnes)],Table126[Species in production (Latin name) (select)],Table8[[#This Row],[Species in production]],Table126[Cycle ID],Table8[[#This Row],[Cycle ID]]))</f>
        <v/>
      </c>
      <c r="W2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3" spans="3:23" x14ac:dyDescent="0.4">
      <c r="C23" s="31"/>
      <c r="D23" s="237"/>
      <c r="E23" s="154"/>
      <c r="F23" s="154"/>
      <c r="G23" s="31"/>
      <c r="H23" s="31"/>
      <c r="I23" s="31"/>
      <c r="J23" s="31"/>
      <c r="K23" s="31"/>
      <c r="L23" s="30"/>
      <c r="M23" s="237"/>
      <c r="N23" s="40"/>
      <c r="O23" s="330" t="str">
        <f>IF('Dropdown tables - Production'!G21 = 0, "", 'Dropdown tables - Production'!G21)</f>
        <v/>
      </c>
      <c r="P23" s="331" t="str">
        <f>IF(Table15[[#This Row],[Species in production]] = "", "", SUMIFS(Table126[ASC certified net production volume (tonnes)],Table126[Species in production (Latin name) (select)],Table15[[#This Row],[Species in production]]))</f>
        <v/>
      </c>
      <c r="Q23" s="331" t="str">
        <f>IFERROR((SUMIFS(Table4[Amount of active component (kg)],Table4[Species in production (Latin name) (select)],Table15[[#This Row],[Species in production]],Table4[Type of treatment (select)], "Antibiotic")/Table15[[#This Row],[ASC certified net production volume (tonnes)]]), "")</f>
        <v/>
      </c>
      <c r="S23" s="330" t="str">
        <f>IF('Dropdown tables - Production'!K21=0, "", 'Dropdown tables - Production'!K21)</f>
        <v/>
      </c>
      <c r="T23" s="331" t="str">
        <f>IF('Dropdown tables - Production'!L21=0, "", 'Dropdown tables - Production'!L21)</f>
        <v/>
      </c>
      <c r="U23" s="331" t="str">
        <f>IF('Dropdown tables - Production'!M21=0, "", 'Dropdown tables - Production'!M21)</f>
        <v/>
      </c>
      <c r="V23" s="331" t="str">
        <f>IF(Table8[[#This Row],[Species in production]]="", "", SUMIFS(Table126[ASC certified net production volume (tonnes)],Table126[Species in production (Latin name) (select)],Table8[[#This Row],[Species in production]],Table126[Cycle ID],Table8[[#This Row],[Cycle ID]]))</f>
        <v/>
      </c>
      <c r="W2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4" spans="3:23" x14ac:dyDescent="0.4">
      <c r="C24" s="31"/>
      <c r="D24" s="237"/>
      <c r="E24" s="154"/>
      <c r="F24" s="154"/>
      <c r="G24" s="31"/>
      <c r="H24" s="31"/>
      <c r="I24" s="31"/>
      <c r="J24" s="31"/>
      <c r="K24" s="31"/>
      <c r="L24" s="30"/>
      <c r="M24" s="237"/>
      <c r="N24" s="40"/>
      <c r="O24" s="330" t="str">
        <f>IF('Dropdown tables - Production'!G22 = 0, "", 'Dropdown tables - Production'!G22)</f>
        <v/>
      </c>
      <c r="P24" s="331" t="str">
        <f>IF(Table15[[#This Row],[Species in production]] = "", "", SUMIFS(Table126[ASC certified net production volume (tonnes)],Table126[Species in production (Latin name) (select)],Table15[[#This Row],[Species in production]]))</f>
        <v/>
      </c>
      <c r="Q24" s="331" t="str">
        <f>IFERROR((SUMIFS(Table4[Amount of active component (kg)],Table4[Species in production (Latin name) (select)],Table15[[#This Row],[Species in production]],Table4[Type of treatment (select)], "Antibiotic")/Table15[[#This Row],[ASC certified net production volume (tonnes)]]), "")</f>
        <v/>
      </c>
      <c r="S24" s="330" t="str">
        <f>IF('Dropdown tables - Production'!K22=0, "", 'Dropdown tables - Production'!K22)</f>
        <v/>
      </c>
      <c r="T24" s="331" t="str">
        <f>IF('Dropdown tables - Production'!L22=0, "", 'Dropdown tables - Production'!L22)</f>
        <v/>
      </c>
      <c r="U24" s="331" t="str">
        <f>IF('Dropdown tables - Production'!M22=0, "", 'Dropdown tables - Production'!M22)</f>
        <v/>
      </c>
      <c r="V24" s="331" t="str">
        <f>IF(Table8[[#This Row],[Species in production]]="", "", SUMIFS(Table126[ASC certified net production volume (tonnes)],Table126[Species in production (Latin name) (select)],Table8[[#This Row],[Species in production]],Table126[Cycle ID],Table8[[#This Row],[Cycle ID]]))</f>
        <v/>
      </c>
      <c r="W2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5" spans="3:23" x14ac:dyDescent="0.4">
      <c r="C25" s="31"/>
      <c r="D25" s="237"/>
      <c r="E25" s="154"/>
      <c r="F25" s="154"/>
      <c r="G25" s="31"/>
      <c r="H25" s="31"/>
      <c r="I25" s="31"/>
      <c r="J25" s="31"/>
      <c r="K25" s="31"/>
      <c r="L25" s="30"/>
      <c r="M25" s="237"/>
      <c r="N25" s="40"/>
      <c r="O25" s="330" t="str">
        <f>IF('Dropdown tables - Production'!G23 = 0, "", 'Dropdown tables - Production'!G23)</f>
        <v/>
      </c>
      <c r="P25" s="331" t="str">
        <f>IF(Table15[[#This Row],[Species in production]] = "", "", SUMIFS(Table126[ASC certified net production volume (tonnes)],Table126[Species in production (Latin name) (select)],Table15[[#This Row],[Species in production]]))</f>
        <v/>
      </c>
      <c r="Q25" s="331" t="str">
        <f>IFERROR((SUMIFS(Table4[Amount of active component (kg)],Table4[Species in production (Latin name) (select)],Table15[[#This Row],[Species in production]],Table4[Type of treatment (select)], "Antibiotic")/Table15[[#This Row],[ASC certified net production volume (tonnes)]]), "")</f>
        <v/>
      </c>
      <c r="S25" s="330" t="str">
        <f>IF('Dropdown tables - Production'!K23=0, "", 'Dropdown tables - Production'!K23)</f>
        <v/>
      </c>
      <c r="T25" s="331" t="str">
        <f>IF('Dropdown tables - Production'!L23=0, "", 'Dropdown tables - Production'!L23)</f>
        <v/>
      </c>
      <c r="U25" s="331" t="str">
        <f>IF('Dropdown tables - Production'!M23=0, "", 'Dropdown tables - Production'!M23)</f>
        <v/>
      </c>
      <c r="V25" s="331" t="str">
        <f>IF(Table8[[#This Row],[Species in production]]="", "", SUMIFS(Table126[ASC certified net production volume (tonnes)],Table126[Species in production (Latin name) (select)],Table8[[#This Row],[Species in production]],Table126[Cycle ID],Table8[[#This Row],[Cycle ID]]))</f>
        <v/>
      </c>
      <c r="W2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6" spans="3:23" x14ac:dyDescent="0.4">
      <c r="C26" s="31"/>
      <c r="D26" s="237"/>
      <c r="E26" s="154"/>
      <c r="F26" s="154"/>
      <c r="G26" s="31"/>
      <c r="H26" s="31"/>
      <c r="I26" s="31"/>
      <c r="J26" s="31"/>
      <c r="K26" s="31"/>
      <c r="L26" s="30"/>
      <c r="M26" s="237"/>
      <c r="N26" s="40"/>
      <c r="O26" s="330" t="str">
        <f>IF('Dropdown tables - Production'!G24 = 0, "", 'Dropdown tables - Production'!G24)</f>
        <v/>
      </c>
      <c r="P26" s="331" t="str">
        <f>IF(Table15[[#This Row],[Species in production]] = "", "", SUMIFS(Table126[ASC certified net production volume (tonnes)],Table126[Species in production (Latin name) (select)],Table15[[#This Row],[Species in production]]))</f>
        <v/>
      </c>
      <c r="Q26" s="331" t="str">
        <f>IFERROR((SUMIFS(Table4[Amount of active component (kg)],Table4[Species in production (Latin name) (select)],Table15[[#This Row],[Species in production]],Table4[Type of treatment (select)], "Antibiotic")/Table15[[#This Row],[ASC certified net production volume (tonnes)]]), "")</f>
        <v/>
      </c>
      <c r="S26" s="330" t="str">
        <f>IF('Dropdown tables - Production'!K24=0, "", 'Dropdown tables - Production'!K24)</f>
        <v/>
      </c>
      <c r="T26" s="331" t="str">
        <f>IF('Dropdown tables - Production'!L24=0, "", 'Dropdown tables - Production'!L24)</f>
        <v/>
      </c>
      <c r="U26" s="331" t="str">
        <f>IF('Dropdown tables - Production'!M24=0, "", 'Dropdown tables - Production'!M24)</f>
        <v/>
      </c>
      <c r="V26" s="331" t="str">
        <f>IF(Table8[[#This Row],[Species in production]]="", "", SUMIFS(Table126[ASC certified net production volume (tonnes)],Table126[Species in production (Latin name) (select)],Table8[[#This Row],[Species in production]],Table126[Cycle ID],Table8[[#This Row],[Cycle ID]]))</f>
        <v/>
      </c>
      <c r="W2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7" spans="3:23" x14ac:dyDescent="0.4">
      <c r="C27" s="31"/>
      <c r="D27" s="237"/>
      <c r="E27" s="154"/>
      <c r="F27" s="154"/>
      <c r="G27" s="31"/>
      <c r="H27" s="31"/>
      <c r="I27" s="31"/>
      <c r="J27" s="31"/>
      <c r="K27" s="31"/>
      <c r="L27" s="30"/>
      <c r="M27" s="237"/>
      <c r="N27" s="40"/>
      <c r="O27" s="330" t="str">
        <f>IF('Dropdown tables - Production'!G25 = 0, "", 'Dropdown tables - Production'!G25)</f>
        <v/>
      </c>
      <c r="P27" s="331" t="str">
        <f>IF(Table15[[#This Row],[Species in production]] = "", "", SUMIFS(Table126[ASC certified net production volume (tonnes)],Table126[Species in production (Latin name) (select)],Table15[[#This Row],[Species in production]]))</f>
        <v/>
      </c>
      <c r="Q27" s="331" t="str">
        <f>IFERROR((SUMIFS(Table4[Amount of active component (kg)],Table4[Species in production (Latin name) (select)],Table15[[#This Row],[Species in production]],Table4[Type of treatment (select)], "Antibiotic")/Table15[[#This Row],[ASC certified net production volume (tonnes)]]), "")</f>
        <v/>
      </c>
      <c r="S27" s="330" t="str">
        <f>IF('Dropdown tables - Production'!K25=0, "", 'Dropdown tables - Production'!K25)</f>
        <v/>
      </c>
      <c r="T27" s="331" t="str">
        <f>IF('Dropdown tables - Production'!L25=0, "", 'Dropdown tables - Production'!L25)</f>
        <v/>
      </c>
      <c r="U27" s="331" t="str">
        <f>IF('Dropdown tables - Production'!M25=0, "", 'Dropdown tables - Production'!M25)</f>
        <v/>
      </c>
      <c r="V27" s="331" t="str">
        <f>IF(Table8[[#This Row],[Species in production]]="", "", SUMIFS(Table126[ASC certified net production volume (tonnes)],Table126[Species in production (Latin name) (select)],Table8[[#This Row],[Species in production]],Table126[Cycle ID],Table8[[#This Row],[Cycle ID]]))</f>
        <v/>
      </c>
      <c r="W2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8" spans="3:23" x14ac:dyDescent="0.4">
      <c r="C28" s="31"/>
      <c r="D28" s="237"/>
      <c r="E28" s="154"/>
      <c r="F28" s="154"/>
      <c r="G28" s="31"/>
      <c r="H28" s="31"/>
      <c r="I28" s="31"/>
      <c r="J28" s="31"/>
      <c r="K28" s="31"/>
      <c r="L28" s="30"/>
      <c r="M28" s="237"/>
      <c r="N28" s="40"/>
      <c r="S28" s="330" t="str">
        <f>IF('Dropdown tables - Production'!K26=0, "", 'Dropdown tables - Production'!K26)</f>
        <v/>
      </c>
      <c r="T28" s="331" t="str">
        <f>IF('Dropdown tables - Production'!L26=0, "", 'Dropdown tables - Production'!L26)</f>
        <v/>
      </c>
      <c r="U28" s="331" t="str">
        <f>IF('Dropdown tables - Production'!M26=0, "", 'Dropdown tables - Production'!M26)</f>
        <v/>
      </c>
      <c r="V28" s="331" t="str">
        <f>IF(Table8[[#This Row],[Species in production]]="", "", SUMIFS(Table126[ASC certified net production volume (tonnes)],Table126[Species in production (Latin name) (select)],Table8[[#This Row],[Species in production]],Table126[Cycle ID],Table8[[#This Row],[Cycle ID]]))</f>
        <v/>
      </c>
      <c r="W2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9" spans="3:23" x14ac:dyDescent="0.4">
      <c r="C29" s="31"/>
      <c r="D29" s="237"/>
      <c r="E29" s="154"/>
      <c r="F29" s="154"/>
      <c r="G29" s="31"/>
      <c r="H29" s="31"/>
      <c r="I29" s="31"/>
      <c r="J29" s="31"/>
      <c r="K29" s="31"/>
      <c r="L29" s="30"/>
      <c r="M29" s="237"/>
      <c r="N29" s="40"/>
      <c r="S29" s="330" t="str">
        <f>IF('Dropdown tables - Production'!K27=0, "", 'Dropdown tables - Production'!K27)</f>
        <v/>
      </c>
      <c r="T29" s="331" t="str">
        <f>IF('Dropdown tables - Production'!L27=0, "", 'Dropdown tables - Production'!L27)</f>
        <v/>
      </c>
      <c r="U29" s="331" t="str">
        <f>IF('Dropdown tables - Production'!M27=0, "", 'Dropdown tables - Production'!M27)</f>
        <v/>
      </c>
      <c r="V29" s="331" t="str">
        <f>IF(Table8[[#This Row],[Species in production]]="", "", SUMIFS(Table126[ASC certified net production volume (tonnes)],Table126[Species in production (Latin name) (select)],Table8[[#This Row],[Species in production]],Table126[Cycle ID],Table8[[#This Row],[Cycle ID]]))</f>
        <v/>
      </c>
      <c r="W2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0" spans="3:23" x14ac:dyDescent="0.4">
      <c r="C30" s="31"/>
      <c r="D30" s="237"/>
      <c r="E30" s="154"/>
      <c r="F30" s="154"/>
      <c r="G30" s="31"/>
      <c r="H30" s="31"/>
      <c r="I30" s="31"/>
      <c r="J30" s="31"/>
      <c r="K30" s="31"/>
      <c r="L30" s="30"/>
      <c r="M30" s="237"/>
      <c r="N30" s="40"/>
      <c r="S30" s="330" t="str">
        <f>IF('Dropdown tables - Production'!K28=0, "", 'Dropdown tables - Production'!K28)</f>
        <v/>
      </c>
      <c r="T30" s="331" t="str">
        <f>IF('Dropdown tables - Production'!L28=0, "", 'Dropdown tables - Production'!L28)</f>
        <v/>
      </c>
      <c r="U30" s="331" t="str">
        <f>IF('Dropdown tables - Production'!M28=0, "", 'Dropdown tables - Production'!M28)</f>
        <v/>
      </c>
      <c r="V30" s="331" t="str">
        <f>IF(Table8[[#This Row],[Species in production]]="", "", SUMIFS(Table126[ASC certified net production volume (tonnes)],Table126[Species in production (Latin name) (select)],Table8[[#This Row],[Species in production]],Table126[Cycle ID],Table8[[#This Row],[Cycle ID]]))</f>
        <v/>
      </c>
      <c r="W3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1" spans="3:23" x14ac:dyDescent="0.4">
      <c r="C31" s="31"/>
      <c r="D31" s="237"/>
      <c r="E31" s="154"/>
      <c r="F31" s="154"/>
      <c r="G31" s="31"/>
      <c r="H31" s="31"/>
      <c r="I31" s="31"/>
      <c r="J31" s="31"/>
      <c r="K31" s="31"/>
      <c r="L31" s="30"/>
      <c r="M31" s="237"/>
      <c r="N31" s="40"/>
      <c r="S31" s="330" t="str">
        <f>IF('Dropdown tables - Production'!K29=0, "", 'Dropdown tables - Production'!K29)</f>
        <v/>
      </c>
      <c r="T31" s="331" t="str">
        <f>IF('Dropdown tables - Production'!L29=0, "", 'Dropdown tables - Production'!L29)</f>
        <v/>
      </c>
      <c r="U31" s="331" t="str">
        <f>IF('Dropdown tables - Production'!M29=0, "", 'Dropdown tables - Production'!M29)</f>
        <v/>
      </c>
      <c r="V31" s="331" t="str">
        <f>IF(Table8[[#This Row],[Species in production]]="", "", SUMIFS(Table126[ASC certified net production volume (tonnes)],Table126[Species in production (Latin name) (select)],Table8[[#This Row],[Species in production]],Table126[Cycle ID],Table8[[#This Row],[Cycle ID]]))</f>
        <v/>
      </c>
      <c r="W3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2" spans="3:23" x14ac:dyDescent="0.4">
      <c r="C32" s="31"/>
      <c r="D32" s="237"/>
      <c r="E32" s="154"/>
      <c r="F32" s="154"/>
      <c r="G32" s="31"/>
      <c r="H32" s="31"/>
      <c r="I32" s="31"/>
      <c r="J32" s="31"/>
      <c r="K32" s="31"/>
      <c r="L32" s="30"/>
      <c r="M32" s="237"/>
      <c r="N32" s="40"/>
      <c r="S32" s="330" t="str">
        <f>IF('Dropdown tables - Production'!K30=0, "", 'Dropdown tables - Production'!K30)</f>
        <v/>
      </c>
      <c r="T32" s="331" t="str">
        <f>IF('Dropdown tables - Production'!L30=0, "", 'Dropdown tables - Production'!L30)</f>
        <v/>
      </c>
      <c r="U32" s="331" t="str">
        <f>IF('Dropdown tables - Production'!M30=0, "", 'Dropdown tables - Production'!M30)</f>
        <v/>
      </c>
      <c r="V32" s="331" t="str">
        <f>IF(Table8[[#This Row],[Species in production]]="", "", SUMIFS(Table126[ASC certified net production volume (tonnes)],Table126[Species in production (Latin name) (select)],Table8[[#This Row],[Species in production]],Table126[Cycle ID],Table8[[#This Row],[Cycle ID]]))</f>
        <v/>
      </c>
      <c r="W3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3" spans="3:23" x14ac:dyDescent="0.4">
      <c r="C33" s="31"/>
      <c r="D33" s="237"/>
      <c r="E33" s="154"/>
      <c r="F33" s="154"/>
      <c r="G33" s="31"/>
      <c r="H33" s="31"/>
      <c r="I33" s="31"/>
      <c r="J33" s="31"/>
      <c r="K33" s="31"/>
      <c r="L33" s="30"/>
      <c r="M33" s="237"/>
      <c r="N33" s="40"/>
      <c r="S33" s="330" t="str">
        <f>IF('Dropdown tables - Production'!K31=0, "", 'Dropdown tables - Production'!K31)</f>
        <v/>
      </c>
      <c r="T33" s="331" t="str">
        <f>IF('Dropdown tables - Production'!L31=0, "", 'Dropdown tables - Production'!L31)</f>
        <v/>
      </c>
      <c r="U33" s="331" t="str">
        <f>IF('Dropdown tables - Production'!M31=0, "", 'Dropdown tables - Production'!M31)</f>
        <v/>
      </c>
      <c r="V33" s="331" t="str">
        <f>IF(Table8[[#This Row],[Species in production]]="", "", SUMIFS(Table126[ASC certified net production volume (tonnes)],Table126[Species in production (Latin name) (select)],Table8[[#This Row],[Species in production]],Table126[Cycle ID],Table8[[#This Row],[Cycle ID]]))</f>
        <v/>
      </c>
      <c r="W3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4" spans="3:23" x14ac:dyDescent="0.4">
      <c r="C34" s="31"/>
      <c r="D34" s="237"/>
      <c r="E34" s="154"/>
      <c r="F34" s="154"/>
      <c r="G34" s="31"/>
      <c r="H34" s="31"/>
      <c r="I34" s="31"/>
      <c r="J34" s="31"/>
      <c r="K34" s="31"/>
      <c r="L34" s="30"/>
      <c r="M34" s="237"/>
      <c r="N34" s="40"/>
      <c r="S34" s="330" t="str">
        <f>IF('Dropdown tables - Production'!K32=0, "", 'Dropdown tables - Production'!K32)</f>
        <v/>
      </c>
      <c r="T34" s="331" t="str">
        <f>IF('Dropdown tables - Production'!L32=0, "", 'Dropdown tables - Production'!L32)</f>
        <v/>
      </c>
      <c r="U34" s="331" t="str">
        <f>IF('Dropdown tables - Production'!M32=0, "", 'Dropdown tables - Production'!M32)</f>
        <v/>
      </c>
      <c r="V34" s="331" t="str">
        <f>IF(Table8[[#This Row],[Species in production]]="", "", SUMIFS(Table126[ASC certified net production volume (tonnes)],Table126[Species in production (Latin name) (select)],Table8[[#This Row],[Species in production]],Table126[Cycle ID],Table8[[#This Row],[Cycle ID]]))</f>
        <v/>
      </c>
      <c r="W3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5" spans="3:23" x14ac:dyDescent="0.4">
      <c r="C35" s="31"/>
      <c r="D35" s="237"/>
      <c r="E35" s="154"/>
      <c r="F35" s="154"/>
      <c r="G35" s="31"/>
      <c r="H35" s="31"/>
      <c r="I35" s="31"/>
      <c r="J35" s="31"/>
      <c r="K35" s="31"/>
      <c r="L35" s="30"/>
      <c r="M35" s="237"/>
      <c r="N35" s="40"/>
      <c r="S35" s="330" t="str">
        <f>IF('Dropdown tables - Production'!K33=0, "", 'Dropdown tables - Production'!K33)</f>
        <v/>
      </c>
      <c r="T35" s="331" t="str">
        <f>IF('Dropdown tables - Production'!L33=0, "", 'Dropdown tables - Production'!L33)</f>
        <v/>
      </c>
      <c r="U35" s="331" t="str">
        <f>IF('Dropdown tables - Production'!M33=0, "", 'Dropdown tables - Production'!M33)</f>
        <v/>
      </c>
      <c r="V35" s="331" t="str">
        <f>IF(Table8[[#This Row],[Species in production]]="", "", SUMIFS(Table126[ASC certified net production volume (tonnes)],Table126[Species in production (Latin name) (select)],Table8[[#This Row],[Species in production]],Table126[Cycle ID],Table8[[#This Row],[Cycle ID]]))</f>
        <v/>
      </c>
      <c r="W3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6" spans="3:23" x14ac:dyDescent="0.4">
      <c r="C36" s="31"/>
      <c r="D36" s="237"/>
      <c r="E36" s="154"/>
      <c r="F36" s="154"/>
      <c r="G36" s="31"/>
      <c r="H36" s="31"/>
      <c r="I36" s="31"/>
      <c r="J36" s="31"/>
      <c r="K36" s="31"/>
      <c r="L36" s="30"/>
      <c r="M36" s="237"/>
      <c r="N36" s="40"/>
      <c r="S36" s="330" t="str">
        <f>IF('Dropdown tables - Production'!K34=0, "", 'Dropdown tables - Production'!K34)</f>
        <v/>
      </c>
      <c r="T36" s="331" t="str">
        <f>IF('Dropdown tables - Production'!L34=0, "", 'Dropdown tables - Production'!L34)</f>
        <v/>
      </c>
      <c r="U36" s="331" t="str">
        <f>IF('Dropdown tables - Production'!M34=0, "", 'Dropdown tables - Production'!M34)</f>
        <v/>
      </c>
      <c r="V36" s="331" t="str">
        <f>IF(Table8[[#This Row],[Species in production]]="", "", SUMIFS(Table126[ASC certified net production volume (tonnes)],Table126[Species in production (Latin name) (select)],Table8[[#This Row],[Species in production]],Table126[Cycle ID],Table8[[#This Row],[Cycle ID]]))</f>
        <v/>
      </c>
      <c r="W3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7" spans="3:23" x14ac:dyDescent="0.4">
      <c r="C37" s="31"/>
      <c r="D37" s="237"/>
      <c r="E37" s="154"/>
      <c r="F37" s="154"/>
      <c r="G37" s="31"/>
      <c r="H37" s="31"/>
      <c r="I37" s="31"/>
      <c r="J37" s="31"/>
      <c r="K37" s="31"/>
      <c r="L37" s="30"/>
      <c r="M37" s="237"/>
      <c r="N37" s="40"/>
      <c r="S37" s="330" t="str">
        <f>IF('Dropdown tables - Production'!K35=0, "", 'Dropdown tables - Production'!K35)</f>
        <v/>
      </c>
      <c r="T37" s="331" t="str">
        <f>IF('Dropdown tables - Production'!L35=0, "", 'Dropdown tables - Production'!L35)</f>
        <v/>
      </c>
      <c r="U37" s="331" t="str">
        <f>IF('Dropdown tables - Production'!M35=0, "", 'Dropdown tables - Production'!M35)</f>
        <v/>
      </c>
      <c r="V37" s="331" t="str">
        <f>IF(Table8[[#This Row],[Species in production]]="", "", SUMIFS(Table126[ASC certified net production volume (tonnes)],Table126[Species in production (Latin name) (select)],Table8[[#This Row],[Species in production]],Table126[Cycle ID],Table8[[#This Row],[Cycle ID]]))</f>
        <v/>
      </c>
      <c r="W3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8" spans="3:23" x14ac:dyDescent="0.4">
      <c r="C38" s="31"/>
      <c r="D38" s="237"/>
      <c r="E38" s="154"/>
      <c r="F38" s="154"/>
      <c r="G38" s="31"/>
      <c r="H38" s="31"/>
      <c r="I38" s="31"/>
      <c r="J38" s="31"/>
      <c r="K38" s="31"/>
      <c r="L38" s="30"/>
      <c r="M38" s="237"/>
      <c r="N38" s="40"/>
      <c r="S38" s="330" t="str">
        <f>IF('Dropdown tables - Production'!K36=0, "", 'Dropdown tables - Production'!K36)</f>
        <v/>
      </c>
      <c r="T38" s="331" t="str">
        <f>IF('Dropdown tables - Production'!L36=0, "", 'Dropdown tables - Production'!L36)</f>
        <v/>
      </c>
      <c r="U38" s="331" t="str">
        <f>IF('Dropdown tables - Production'!M36=0, "", 'Dropdown tables - Production'!M36)</f>
        <v/>
      </c>
      <c r="V38" s="331" t="str">
        <f>IF(Table8[[#This Row],[Species in production]]="", "", SUMIFS(Table126[ASC certified net production volume (tonnes)],Table126[Species in production (Latin name) (select)],Table8[[#This Row],[Species in production]],Table126[Cycle ID],Table8[[#This Row],[Cycle ID]]))</f>
        <v/>
      </c>
      <c r="W3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9" spans="3:23" x14ac:dyDescent="0.4">
      <c r="C39" s="31"/>
      <c r="D39" s="237"/>
      <c r="E39" s="154"/>
      <c r="F39" s="154"/>
      <c r="G39" s="31"/>
      <c r="H39" s="31"/>
      <c r="I39" s="31"/>
      <c r="J39" s="31"/>
      <c r="K39" s="31"/>
      <c r="L39" s="30"/>
      <c r="M39" s="237"/>
      <c r="N39" s="40"/>
      <c r="S39" s="330" t="str">
        <f>IF('Dropdown tables - Production'!K37=0, "", 'Dropdown tables - Production'!K37)</f>
        <v/>
      </c>
      <c r="T39" s="331" t="str">
        <f>IF('Dropdown tables - Production'!L37=0, "", 'Dropdown tables - Production'!L37)</f>
        <v/>
      </c>
      <c r="U39" s="331" t="str">
        <f>IF('Dropdown tables - Production'!M37=0, "", 'Dropdown tables - Production'!M37)</f>
        <v/>
      </c>
      <c r="V39" s="331" t="str">
        <f>IF(Table8[[#This Row],[Species in production]]="", "", SUMIFS(Table126[ASC certified net production volume (tonnes)],Table126[Species in production (Latin name) (select)],Table8[[#This Row],[Species in production]],Table126[Cycle ID],Table8[[#This Row],[Cycle ID]]))</f>
        <v/>
      </c>
      <c r="W3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0" spans="3:23" x14ac:dyDescent="0.4">
      <c r="C40" s="31"/>
      <c r="D40" s="237"/>
      <c r="E40" s="154"/>
      <c r="F40" s="154"/>
      <c r="G40" s="31"/>
      <c r="H40" s="31"/>
      <c r="I40" s="31"/>
      <c r="J40" s="31"/>
      <c r="K40" s="31"/>
      <c r="L40" s="30"/>
      <c r="M40" s="237"/>
      <c r="N40" s="40"/>
      <c r="S40" s="330" t="str">
        <f>IF('Dropdown tables - Production'!K38=0, "", 'Dropdown tables - Production'!K38)</f>
        <v/>
      </c>
      <c r="T40" s="331" t="str">
        <f>IF('Dropdown tables - Production'!L38=0, "", 'Dropdown tables - Production'!L38)</f>
        <v/>
      </c>
      <c r="U40" s="331" t="str">
        <f>IF('Dropdown tables - Production'!M38=0, "", 'Dropdown tables - Production'!M38)</f>
        <v/>
      </c>
      <c r="V40" s="331" t="str">
        <f>IF(Table8[[#This Row],[Species in production]]="", "", SUMIFS(Table126[ASC certified net production volume (tonnes)],Table126[Species in production (Latin name) (select)],Table8[[#This Row],[Species in production]],Table126[Cycle ID],Table8[[#This Row],[Cycle ID]]))</f>
        <v/>
      </c>
      <c r="W4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1" spans="3:23" x14ac:dyDescent="0.4">
      <c r="C41" s="31"/>
      <c r="D41" s="237"/>
      <c r="E41" s="154"/>
      <c r="F41" s="154"/>
      <c r="G41" s="31"/>
      <c r="H41" s="31"/>
      <c r="I41" s="31"/>
      <c r="J41" s="31"/>
      <c r="K41" s="31"/>
      <c r="L41" s="30"/>
      <c r="M41" s="237"/>
      <c r="N41" s="40"/>
      <c r="S41" s="330" t="str">
        <f>IF('Dropdown tables - Production'!K39=0, "", 'Dropdown tables - Production'!K39)</f>
        <v/>
      </c>
      <c r="T41" s="331" t="str">
        <f>IF('Dropdown tables - Production'!L39=0, "", 'Dropdown tables - Production'!L39)</f>
        <v/>
      </c>
      <c r="U41" s="331" t="str">
        <f>IF('Dropdown tables - Production'!M39=0, "", 'Dropdown tables - Production'!M39)</f>
        <v/>
      </c>
      <c r="V41" s="331" t="str">
        <f>IF(Table8[[#This Row],[Species in production]]="", "", SUMIFS(Table126[ASC certified net production volume (tonnes)],Table126[Species in production (Latin name) (select)],Table8[[#This Row],[Species in production]],Table126[Cycle ID],Table8[[#This Row],[Cycle ID]]))</f>
        <v/>
      </c>
      <c r="W4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2" spans="3:23" x14ac:dyDescent="0.4">
      <c r="C42" s="31"/>
      <c r="D42" s="237"/>
      <c r="E42" s="154"/>
      <c r="F42" s="154"/>
      <c r="G42" s="31"/>
      <c r="H42" s="31"/>
      <c r="I42" s="31"/>
      <c r="J42" s="31"/>
      <c r="K42" s="31"/>
      <c r="L42" s="30"/>
      <c r="M42" s="237"/>
      <c r="N42" s="40"/>
      <c r="S42" s="330" t="str">
        <f>IF('Dropdown tables - Production'!K40=0, "", 'Dropdown tables - Production'!K40)</f>
        <v/>
      </c>
      <c r="T42" s="331" t="str">
        <f>IF('Dropdown tables - Production'!L40=0, "", 'Dropdown tables - Production'!L40)</f>
        <v/>
      </c>
      <c r="U42" s="331" t="str">
        <f>IF('Dropdown tables - Production'!M40=0, "", 'Dropdown tables - Production'!M40)</f>
        <v/>
      </c>
      <c r="V42" s="331" t="str">
        <f>IF(Table8[[#This Row],[Species in production]]="", "", SUMIFS(Table126[ASC certified net production volume (tonnes)],Table126[Species in production (Latin name) (select)],Table8[[#This Row],[Species in production]],Table126[Cycle ID],Table8[[#This Row],[Cycle ID]]))</f>
        <v/>
      </c>
      <c r="W4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3" spans="3:23" x14ac:dyDescent="0.4">
      <c r="C43" s="31"/>
      <c r="D43" s="237"/>
      <c r="E43" s="154"/>
      <c r="F43" s="154"/>
      <c r="G43" s="31"/>
      <c r="H43" s="31"/>
      <c r="I43" s="31"/>
      <c r="J43" s="31"/>
      <c r="K43" s="31"/>
      <c r="L43" s="30"/>
      <c r="M43" s="237"/>
      <c r="N43" s="40"/>
      <c r="S43" s="330" t="str">
        <f>IF('Dropdown tables - Production'!K41=0, "", 'Dropdown tables - Production'!K41)</f>
        <v/>
      </c>
      <c r="T43" s="331" t="str">
        <f>IF('Dropdown tables - Production'!L41=0, "", 'Dropdown tables - Production'!L41)</f>
        <v/>
      </c>
      <c r="U43" s="331" t="str">
        <f>IF('Dropdown tables - Production'!M41=0, "", 'Dropdown tables - Production'!M41)</f>
        <v/>
      </c>
      <c r="V43" s="331" t="str">
        <f>IF(Table8[[#This Row],[Species in production]]="", "", SUMIFS(Table126[ASC certified net production volume (tonnes)],Table126[Species in production (Latin name) (select)],Table8[[#This Row],[Species in production]],Table126[Cycle ID],Table8[[#This Row],[Cycle ID]]))</f>
        <v/>
      </c>
      <c r="W4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4" spans="3:23" x14ac:dyDescent="0.4">
      <c r="C44" s="31"/>
      <c r="D44" s="237"/>
      <c r="E44" s="154"/>
      <c r="F44" s="154"/>
      <c r="G44" s="31"/>
      <c r="H44" s="31"/>
      <c r="I44" s="31"/>
      <c r="J44" s="31"/>
      <c r="K44" s="31"/>
      <c r="L44" s="30"/>
      <c r="M44" s="237"/>
      <c r="N44" s="40"/>
      <c r="S44" s="330" t="str">
        <f>IF('Dropdown tables - Production'!K42=0, "", 'Dropdown tables - Production'!K42)</f>
        <v/>
      </c>
      <c r="T44" s="331" t="str">
        <f>IF('Dropdown tables - Production'!L42=0, "", 'Dropdown tables - Production'!L42)</f>
        <v/>
      </c>
      <c r="U44" s="331" t="str">
        <f>IF('Dropdown tables - Production'!M42=0, "", 'Dropdown tables - Production'!M42)</f>
        <v/>
      </c>
      <c r="V44" s="331" t="str">
        <f>IF(Table8[[#This Row],[Species in production]]="", "", SUMIFS(Table126[ASC certified net production volume (tonnes)],Table126[Species in production (Latin name) (select)],Table8[[#This Row],[Species in production]],Table126[Cycle ID],Table8[[#This Row],[Cycle ID]]))</f>
        <v/>
      </c>
      <c r="W4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5" spans="3:23" x14ac:dyDescent="0.4">
      <c r="C45" s="31"/>
      <c r="D45" s="237"/>
      <c r="E45" s="154"/>
      <c r="F45" s="154"/>
      <c r="G45" s="31"/>
      <c r="H45" s="31"/>
      <c r="I45" s="31"/>
      <c r="J45" s="31"/>
      <c r="K45" s="31"/>
      <c r="L45" s="30"/>
      <c r="M45" s="237"/>
      <c r="N45" s="40"/>
      <c r="S45" s="330" t="str">
        <f>IF('Dropdown tables - Production'!K43=0, "", 'Dropdown tables - Production'!K43)</f>
        <v/>
      </c>
      <c r="T45" s="331" t="str">
        <f>IF('Dropdown tables - Production'!L43=0, "", 'Dropdown tables - Production'!L43)</f>
        <v/>
      </c>
      <c r="U45" s="331" t="str">
        <f>IF('Dropdown tables - Production'!M43=0, "", 'Dropdown tables - Production'!M43)</f>
        <v/>
      </c>
      <c r="V45" s="331" t="str">
        <f>IF(Table8[[#This Row],[Species in production]]="", "", SUMIFS(Table126[ASC certified net production volume (tonnes)],Table126[Species in production (Latin name) (select)],Table8[[#This Row],[Species in production]],Table126[Cycle ID],Table8[[#This Row],[Cycle ID]]))</f>
        <v/>
      </c>
      <c r="W4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6" spans="3:23" x14ac:dyDescent="0.4">
      <c r="C46" s="31"/>
      <c r="D46" s="237"/>
      <c r="E46" s="154"/>
      <c r="F46" s="154"/>
      <c r="G46" s="31"/>
      <c r="H46" s="31"/>
      <c r="I46" s="31"/>
      <c r="J46" s="31"/>
      <c r="K46" s="31"/>
      <c r="L46" s="30"/>
      <c r="M46" s="237"/>
      <c r="N46" s="40"/>
      <c r="S46" s="330" t="str">
        <f>IF('Dropdown tables - Production'!K44=0, "", 'Dropdown tables - Production'!K44)</f>
        <v/>
      </c>
      <c r="T46" s="331" t="str">
        <f>IF('Dropdown tables - Production'!L44=0, "", 'Dropdown tables - Production'!L44)</f>
        <v/>
      </c>
      <c r="U46" s="331" t="str">
        <f>IF('Dropdown tables - Production'!M44=0, "", 'Dropdown tables - Production'!M44)</f>
        <v/>
      </c>
      <c r="V46" s="331" t="str">
        <f>IF(Table8[[#This Row],[Species in production]]="", "", SUMIFS(Table126[ASC certified net production volume (tonnes)],Table126[Species in production (Latin name) (select)],Table8[[#This Row],[Species in production]],Table126[Cycle ID],Table8[[#This Row],[Cycle ID]]))</f>
        <v/>
      </c>
      <c r="W4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7" spans="3:23" x14ac:dyDescent="0.4">
      <c r="C47" s="31"/>
      <c r="D47" s="237"/>
      <c r="E47" s="154"/>
      <c r="F47" s="154"/>
      <c r="G47" s="31"/>
      <c r="H47" s="31"/>
      <c r="I47" s="31"/>
      <c r="J47" s="31"/>
      <c r="K47" s="31"/>
      <c r="L47" s="30"/>
      <c r="M47" s="237"/>
      <c r="N47" s="40"/>
      <c r="S47" s="330" t="str">
        <f>IF('Dropdown tables - Production'!K45=0, "", 'Dropdown tables - Production'!K45)</f>
        <v/>
      </c>
      <c r="T47" s="331" t="str">
        <f>IF('Dropdown tables - Production'!L45=0, "", 'Dropdown tables - Production'!L45)</f>
        <v/>
      </c>
      <c r="U47" s="331" t="str">
        <f>IF('Dropdown tables - Production'!M45=0, "", 'Dropdown tables - Production'!M45)</f>
        <v/>
      </c>
      <c r="V47" s="331" t="str">
        <f>IF(Table8[[#This Row],[Species in production]]="", "", SUMIFS(Table126[ASC certified net production volume (tonnes)],Table126[Species in production (Latin name) (select)],Table8[[#This Row],[Species in production]],Table126[Cycle ID],Table8[[#This Row],[Cycle ID]]))</f>
        <v/>
      </c>
      <c r="W4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8" spans="3:23" x14ac:dyDescent="0.4">
      <c r="C48" s="31"/>
      <c r="D48" s="237"/>
      <c r="E48" s="154"/>
      <c r="F48" s="154"/>
      <c r="G48" s="31"/>
      <c r="H48" s="31"/>
      <c r="I48" s="31"/>
      <c r="J48" s="31"/>
      <c r="K48" s="31"/>
      <c r="L48" s="30"/>
      <c r="M48" s="237"/>
      <c r="N48" s="40"/>
      <c r="S48" s="330" t="str">
        <f>IF('Dropdown tables - Production'!K46=0, "", 'Dropdown tables - Production'!K46)</f>
        <v/>
      </c>
      <c r="T48" s="331" t="str">
        <f>IF('Dropdown tables - Production'!L46=0, "", 'Dropdown tables - Production'!L46)</f>
        <v/>
      </c>
      <c r="U48" s="331" t="str">
        <f>IF('Dropdown tables - Production'!M46=0, "", 'Dropdown tables - Production'!M46)</f>
        <v/>
      </c>
      <c r="V48" s="331" t="str">
        <f>IF(Table8[[#This Row],[Species in production]]="", "", SUMIFS(Table126[ASC certified net production volume (tonnes)],Table126[Species in production (Latin name) (select)],Table8[[#This Row],[Species in production]],Table126[Cycle ID],Table8[[#This Row],[Cycle ID]]))</f>
        <v/>
      </c>
      <c r="W4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9" spans="3:23" x14ac:dyDescent="0.4">
      <c r="C49" s="31"/>
      <c r="D49" s="237"/>
      <c r="E49" s="154"/>
      <c r="F49" s="154"/>
      <c r="G49" s="31"/>
      <c r="H49" s="31"/>
      <c r="I49" s="31"/>
      <c r="J49" s="31"/>
      <c r="K49" s="31"/>
      <c r="L49" s="30"/>
      <c r="M49" s="237"/>
      <c r="N49" s="40"/>
      <c r="S49" s="330" t="str">
        <f>IF('Dropdown tables - Production'!K47=0, "", 'Dropdown tables - Production'!K47)</f>
        <v/>
      </c>
      <c r="T49" s="331" t="str">
        <f>IF('Dropdown tables - Production'!L47=0, "", 'Dropdown tables - Production'!L47)</f>
        <v/>
      </c>
      <c r="U49" s="331" t="str">
        <f>IF('Dropdown tables - Production'!M47=0, "", 'Dropdown tables - Production'!M47)</f>
        <v/>
      </c>
      <c r="V49" s="331" t="str">
        <f>IF(Table8[[#This Row],[Species in production]]="", "", SUMIFS(Table126[ASC certified net production volume (tonnes)],Table126[Species in production (Latin name) (select)],Table8[[#This Row],[Species in production]],Table126[Cycle ID],Table8[[#This Row],[Cycle ID]]))</f>
        <v/>
      </c>
      <c r="W4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0" spans="3:23" x14ac:dyDescent="0.4">
      <c r="C50" s="31"/>
      <c r="D50" s="237"/>
      <c r="E50" s="154"/>
      <c r="F50" s="154"/>
      <c r="G50" s="31"/>
      <c r="H50" s="31"/>
      <c r="I50" s="31"/>
      <c r="J50" s="31"/>
      <c r="K50" s="31"/>
      <c r="L50" s="30"/>
      <c r="M50" s="237"/>
      <c r="N50" s="40"/>
      <c r="S50" s="330" t="str">
        <f>IF('Dropdown tables - Production'!K48=0, "", 'Dropdown tables - Production'!K48)</f>
        <v/>
      </c>
      <c r="T50" s="331" t="str">
        <f>IF('Dropdown tables - Production'!L48=0, "", 'Dropdown tables - Production'!L48)</f>
        <v/>
      </c>
      <c r="U50" s="331" t="str">
        <f>IF('Dropdown tables - Production'!M48=0, "", 'Dropdown tables - Production'!M48)</f>
        <v/>
      </c>
      <c r="V50" s="331" t="str">
        <f>IF(Table8[[#This Row],[Species in production]]="", "", SUMIFS(Table126[ASC certified net production volume (tonnes)],Table126[Species in production (Latin name) (select)],Table8[[#This Row],[Species in production]],Table126[Cycle ID],Table8[[#This Row],[Cycle ID]]))</f>
        <v/>
      </c>
      <c r="W5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1" spans="3:23" x14ac:dyDescent="0.4">
      <c r="N51" s="40"/>
      <c r="S51" s="330" t="str">
        <f>IF('Dropdown tables - Production'!K49=0, "", 'Dropdown tables - Production'!K49)</f>
        <v/>
      </c>
      <c r="T51" s="331" t="str">
        <f>IF('Dropdown tables - Production'!L49=0, "", 'Dropdown tables - Production'!L49)</f>
        <v/>
      </c>
      <c r="U51" s="331" t="str">
        <f>IF('Dropdown tables - Production'!M49=0, "", 'Dropdown tables - Production'!M49)</f>
        <v/>
      </c>
      <c r="V51" s="331" t="str">
        <f>IF(Table8[[#This Row],[Species in production]]="", "", SUMIFS(Table126[ASC certified net production volume (tonnes)],Table126[Species in production (Latin name) (select)],Table8[[#This Row],[Species in production]],Table126[Cycle ID],Table8[[#This Row],[Cycle ID]]))</f>
        <v/>
      </c>
      <c r="W5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2" spans="3:23" x14ac:dyDescent="0.4">
      <c r="N52" s="40"/>
      <c r="S52" s="330" t="str">
        <f>IF('Dropdown tables - Production'!K50=0, "", 'Dropdown tables - Production'!K50)</f>
        <v/>
      </c>
      <c r="T52" s="331" t="str">
        <f>IF('Dropdown tables - Production'!L50=0, "", 'Dropdown tables - Production'!L50)</f>
        <v/>
      </c>
      <c r="U52" s="331" t="str">
        <f>IF('Dropdown tables - Production'!M50=0, "", 'Dropdown tables - Production'!M50)</f>
        <v/>
      </c>
      <c r="V52" s="331" t="str">
        <f>IF(Table8[[#This Row],[Species in production]]="", "", SUMIFS(Table126[ASC certified net production volume (tonnes)],Table126[Species in production (Latin name) (select)],Table8[[#This Row],[Species in production]],Table126[Cycle ID],Table8[[#This Row],[Cycle ID]]))</f>
        <v/>
      </c>
      <c r="W5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3" spans="3:23" x14ac:dyDescent="0.4">
      <c r="N53" s="40"/>
      <c r="S53" s="330" t="str">
        <f>IF('Dropdown tables - Production'!K51=0, "", 'Dropdown tables - Production'!K51)</f>
        <v/>
      </c>
      <c r="T53" s="331" t="str">
        <f>IF('Dropdown tables - Production'!L51=0, "", 'Dropdown tables - Production'!L51)</f>
        <v/>
      </c>
      <c r="U53" s="331" t="str">
        <f>IF('Dropdown tables - Production'!M51=0, "", 'Dropdown tables - Production'!M51)</f>
        <v/>
      </c>
      <c r="V53" s="331" t="str">
        <f>IF(Table8[[#This Row],[Species in production]]="", "", SUMIFS(Table126[ASC certified net production volume (tonnes)],Table126[Species in production (Latin name) (select)],Table8[[#This Row],[Species in production]],Table126[Cycle ID],Table8[[#This Row],[Cycle ID]]))</f>
        <v/>
      </c>
      <c r="W5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4" spans="3:23" x14ac:dyDescent="0.4">
      <c r="N54" s="40"/>
      <c r="S54" s="330" t="str">
        <f>IF('Dropdown tables - Production'!K52=0, "", 'Dropdown tables - Production'!K52)</f>
        <v/>
      </c>
      <c r="T54" s="331" t="str">
        <f>IF('Dropdown tables - Production'!L52=0, "", 'Dropdown tables - Production'!L52)</f>
        <v/>
      </c>
      <c r="U54" s="331" t="str">
        <f>IF('Dropdown tables - Production'!M52=0, "", 'Dropdown tables - Production'!M52)</f>
        <v/>
      </c>
      <c r="V54" s="331" t="str">
        <f>IF(Table8[[#This Row],[Species in production]]="", "", SUMIFS(Table126[ASC certified net production volume (tonnes)],Table126[Species in production (Latin name) (select)],Table8[[#This Row],[Species in production]],Table126[Cycle ID],Table8[[#This Row],[Cycle ID]]))</f>
        <v/>
      </c>
      <c r="W5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5" spans="3:23" x14ac:dyDescent="0.4">
      <c r="N55" s="40"/>
      <c r="S55" s="330" t="str">
        <f>IF('Dropdown tables - Production'!K53=0, "", 'Dropdown tables - Production'!K53)</f>
        <v/>
      </c>
      <c r="T55" s="331" t="str">
        <f>IF('Dropdown tables - Production'!L53=0, "", 'Dropdown tables - Production'!L53)</f>
        <v/>
      </c>
      <c r="U55" s="331" t="str">
        <f>IF('Dropdown tables - Production'!M53=0, "", 'Dropdown tables - Production'!M53)</f>
        <v/>
      </c>
      <c r="V55" s="331" t="str">
        <f>IF(Table8[[#This Row],[Species in production]]="", "", SUMIFS(Table126[ASC certified net production volume (tonnes)],Table126[Species in production (Latin name) (select)],Table8[[#This Row],[Species in production]],Table126[Cycle ID],Table8[[#This Row],[Cycle ID]]))</f>
        <v/>
      </c>
      <c r="W5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6" spans="3:23" x14ac:dyDescent="0.4">
      <c r="N56" s="40"/>
    </row>
    <row r="57" spans="3:23" x14ac:dyDescent="0.4">
      <c r="N57" s="40"/>
    </row>
    <row r="58" spans="3:23" x14ac:dyDescent="0.4">
      <c r="N58" s="40"/>
    </row>
    <row r="59" spans="3:23" x14ac:dyDescent="0.4">
      <c r="N59" s="40"/>
    </row>
    <row r="60" spans="3:23" x14ac:dyDescent="0.4">
      <c r="N60" s="40"/>
    </row>
    <row r="61" spans="3:23" x14ac:dyDescent="0.4">
      <c r="N61" s="40"/>
    </row>
    <row r="62" spans="3:23" x14ac:dyDescent="0.4">
      <c r="N62" s="40"/>
    </row>
    <row r="63" spans="3:23" x14ac:dyDescent="0.4">
      <c r="N63" s="40"/>
    </row>
    <row r="64" spans="3:23" x14ac:dyDescent="0.4">
      <c r="N64" s="40"/>
    </row>
    <row r="65" spans="14:14" x14ac:dyDescent="0.4">
      <c r="N65" s="40"/>
    </row>
    <row r="66" spans="14:14" x14ac:dyDescent="0.4">
      <c r="N66" s="40"/>
    </row>
    <row r="67" spans="14:14" x14ac:dyDescent="0.4">
      <c r="N67" s="40"/>
    </row>
    <row r="68" spans="14:14" x14ac:dyDescent="0.4">
      <c r="N68" s="40"/>
    </row>
    <row r="69" spans="14:14" x14ac:dyDescent="0.4">
      <c r="N69" s="40"/>
    </row>
    <row r="70" spans="14:14" x14ac:dyDescent="0.4">
      <c r="N70" s="40"/>
    </row>
    <row r="71" spans="14:14" x14ac:dyDescent="0.4">
      <c r="N71" s="40"/>
    </row>
    <row r="72" spans="14:14" x14ac:dyDescent="0.4">
      <c r="N72" s="40"/>
    </row>
    <row r="73" spans="14:14" x14ac:dyDescent="0.4">
      <c r="N73" s="40"/>
    </row>
    <row r="74" spans="14:14" x14ac:dyDescent="0.4">
      <c r="N74" s="40"/>
    </row>
    <row r="75" spans="14:14" x14ac:dyDescent="0.4">
      <c r="N75" s="40"/>
    </row>
    <row r="76" spans="14:14" x14ac:dyDescent="0.4">
      <c r="N76" s="40"/>
    </row>
    <row r="77" spans="14:14" x14ac:dyDescent="0.4">
      <c r="N77" s="40"/>
    </row>
    <row r="78" spans="14:14" x14ac:dyDescent="0.4">
      <c r="N78" s="40"/>
    </row>
    <row r="79" spans="14:14" x14ac:dyDescent="0.4">
      <c r="N79" s="40"/>
    </row>
    <row r="80" spans="14:14" x14ac:dyDescent="0.4">
      <c r="N80" s="40"/>
    </row>
    <row r="81" spans="14:14" x14ac:dyDescent="0.4">
      <c r="N81" s="40"/>
    </row>
    <row r="82" spans="14:14" x14ac:dyDescent="0.4">
      <c r="N82" s="40"/>
    </row>
    <row r="83" spans="14:14" x14ac:dyDescent="0.4">
      <c r="N83" s="40"/>
    </row>
    <row r="84" spans="14:14" x14ac:dyDescent="0.4">
      <c r="N84" s="40"/>
    </row>
    <row r="85" spans="14:14" x14ac:dyDescent="0.4">
      <c r="N85" s="40"/>
    </row>
    <row r="86" spans="14:14" x14ac:dyDescent="0.4">
      <c r="N86" s="40"/>
    </row>
    <row r="87" spans="14:14" x14ac:dyDescent="0.4">
      <c r="N87" s="40"/>
    </row>
    <row r="88" spans="14:14" x14ac:dyDescent="0.4">
      <c r="N88" s="40"/>
    </row>
    <row r="89" spans="14:14" x14ac:dyDescent="0.4">
      <c r="N89" s="40"/>
    </row>
    <row r="90" spans="14:14" x14ac:dyDescent="0.4">
      <c r="N90" s="40"/>
    </row>
    <row r="91" spans="14:14" x14ac:dyDescent="0.4">
      <c r="N91" s="40"/>
    </row>
    <row r="92" spans="14:14" x14ac:dyDescent="0.4">
      <c r="N92" s="40"/>
    </row>
    <row r="93" spans="14:14" x14ac:dyDescent="0.4">
      <c r="N93" s="40"/>
    </row>
    <row r="94" spans="14:14" x14ac:dyDescent="0.4">
      <c r="N94" s="40"/>
    </row>
    <row r="95" spans="14:14" x14ac:dyDescent="0.4">
      <c r="N95" s="40"/>
    </row>
    <row r="96" spans="14:14" x14ac:dyDescent="0.4">
      <c r="N96" s="40"/>
    </row>
    <row r="97" spans="14:14" x14ac:dyDescent="0.4">
      <c r="N97" s="40"/>
    </row>
    <row r="98" spans="14:14" x14ac:dyDescent="0.4">
      <c r="N98" s="40"/>
    </row>
    <row r="99" spans="14:14" x14ac:dyDescent="0.4">
      <c r="N99" s="40"/>
    </row>
    <row r="100" spans="14:14" x14ac:dyDescent="0.4">
      <c r="N100" s="40"/>
    </row>
    <row r="101" spans="14:14" x14ac:dyDescent="0.4">
      <c r="N101" s="40"/>
    </row>
    <row r="102" spans="14:14" x14ac:dyDescent="0.4">
      <c r="N102" s="40"/>
    </row>
    <row r="103" spans="14:14" x14ac:dyDescent="0.4">
      <c r="N103" s="40"/>
    </row>
    <row r="104" spans="14:14" x14ac:dyDescent="0.4">
      <c r="N104" s="40"/>
    </row>
    <row r="105" spans="14:14" x14ac:dyDescent="0.4">
      <c r="N105" s="40"/>
    </row>
    <row r="106" spans="14:14" x14ac:dyDescent="0.4">
      <c r="N106" s="40"/>
    </row>
    <row r="107" spans="14:14" x14ac:dyDescent="0.4">
      <c r="N107" s="40"/>
    </row>
    <row r="108" spans="14:14" x14ac:dyDescent="0.4">
      <c r="N108" s="40"/>
    </row>
    <row r="109" spans="14:14" x14ac:dyDescent="0.4">
      <c r="N109" s="40"/>
    </row>
    <row r="110" spans="14:14" x14ac:dyDescent="0.4">
      <c r="N110" s="40"/>
    </row>
    <row r="111" spans="14:14" x14ac:dyDescent="0.4">
      <c r="N111" s="40"/>
    </row>
    <row r="112" spans="14:14" x14ac:dyDescent="0.4">
      <c r="N112" s="40"/>
    </row>
    <row r="113" spans="14:14" x14ac:dyDescent="0.4">
      <c r="N113" s="40"/>
    </row>
    <row r="114" spans="14:14" x14ac:dyDescent="0.4">
      <c r="N114" s="40"/>
    </row>
  </sheetData>
  <sheetProtection algorithmName="SHA-512" hashValue="/T/X9aiiRaAka8aQIDgP7i408/ZGM+YwdeHetPQoRJWsH8Ve+6T2/eBmazKf+1qRtlJpU+oqk+siRdgInORsoQ==" saltValue="Is0nWx7UPLRAEoUyiD0d4Q=="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8B9E-B144-47AC-89F4-8BDBE482A0A0}">
  <sheetPr codeName="Sheet14">
    <tabColor theme="9" tint="0.59999389629810485"/>
  </sheetPr>
  <dimension ref="C2:W1000"/>
  <sheetViews>
    <sheetView zoomScale="80" zoomScaleNormal="80" workbookViewId="0"/>
  </sheetViews>
  <sheetFormatPr defaultColWidth="9" defaultRowHeight="16.8" x14ac:dyDescent="0.4"/>
  <cols>
    <col min="1" max="1" width="9" style="15"/>
    <col min="2" max="2" width="0" style="15" hidden="1" customWidth="1"/>
    <col min="3" max="3" width="22" style="15" customWidth="1"/>
    <col min="4" max="4" width="15.77734375" style="15" customWidth="1"/>
    <col min="5" max="5" width="7.5546875" style="15" bestFit="1" customWidth="1"/>
    <col min="6" max="6" width="22" style="15" customWidth="1"/>
    <col min="7" max="7" width="19" style="15" customWidth="1"/>
    <col min="8" max="8" width="30" style="15" customWidth="1"/>
    <col min="9" max="9" width="25.77734375" style="15" bestFit="1" customWidth="1"/>
    <col min="10" max="21" width="9" style="15" customWidth="1"/>
    <col min="22" max="16384" width="9" style="15"/>
  </cols>
  <sheetData>
    <row r="2" spans="3:23" x14ac:dyDescent="0.4">
      <c r="C2" s="18" t="s">
        <v>213</v>
      </c>
      <c r="D2" s="18"/>
    </row>
    <row r="3" spans="3:23" hidden="1" x14ac:dyDescent="0.4">
      <c r="C3" s="15">
        <v>10.1</v>
      </c>
      <c r="D3" s="15">
        <v>10.199999999999999</v>
      </c>
      <c r="E3" s="15">
        <v>10.4</v>
      </c>
      <c r="F3" s="15">
        <v>10.3</v>
      </c>
      <c r="G3" s="15">
        <v>10.5</v>
      </c>
      <c r="H3" s="15">
        <v>10.6</v>
      </c>
      <c r="I3" s="15">
        <v>10.7</v>
      </c>
    </row>
    <row r="4" spans="3:23" ht="33.6" x14ac:dyDescent="0.4">
      <c r="C4" s="23" t="s">
        <v>214</v>
      </c>
      <c r="D4" s="34" t="s">
        <v>215</v>
      </c>
      <c r="E4" s="34" t="s">
        <v>216</v>
      </c>
      <c r="F4" s="34" t="s">
        <v>217</v>
      </c>
      <c r="G4" s="34" t="s">
        <v>218</v>
      </c>
      <c r="H4" s="34" t="s">
        <v>219</v>
      </c>
      <c r="I4" s="36" t="s">
        <v>56</v>
      </c>
    </row>
    <row r="5" spans="3:23" x14ac:dyDescent="0.4">
      <c r="C5" s="156"/>
      <c r="D5" s="37"/>
      <c r="E5" s="37"/>
      <c r="F5" s="31"/>
      <c r="G5" s="31"/>
      <c r="H5" s="30"/>
      <c r="I5" s="29"/>
    </row>
    <row r="6" spans="3:23" x14ac:dyDescent="0.4">
      <c r="C6" s="156"/>
      <c r="D6" s="37"/>
      <c r="E6" s="37"/>
      <c r="F6" s="31"/>
      <c r="G6" s="31"/>
      <c r="H6" s="30"/>
      <c r="I6" s="29"/>
      <c r="O6" s="18"/>
      <c r="P6" s="18"/>
      <c r="Q6" s="18"/>
      <c r="R6" s="18"/>
      <c r="S6" s="18"/>
      <c r="T6" s="18"/>
    </row>
    <row r="7" spans="3:23" x14ac:dyDescent="0.4">
      <c r="C7" s="156"/>
      <c r="D7" s="37"/>
      <c r="E7" s="37"/>
      <c r="F7" s="31"/>
      <c r="G7" s="31"/>
      <c r="H7" s="30"/>
      <c r="I7" s="29"/>
      <c r="J7" s="18"/>
      <c r="K7" s="18"/>
      <c r="L7" s="18"/>
      <c r="M7" s="18"/>
      <c r="N7" s="18"/>
    </row>
    <row r="8" spans="3:23" x14ac:dyDescent="0.4">
      <c r="C8" s="156"/>
      <c r="D8" s="37"/>
      <c r="E8" s="37"/>
      <c r="F8" s="31"/>
      <c r="G8" s="31"/>
      <c r="H8" s="30"/>
      <c r="I8" s="29"/>
      <c r="J8" s="41"/>
    </row>
    <row r="9" spans="3:23" x14ac:dyDescent="0.4">
      <c r="C9" s="156"/>
      <c r="D9" s="37"/>
      <c r="E9" s="37"/>
      <c r="F9" s="31"/>
      <c r="G9" s="31"/>
      <c r="H9" s="30"/>
      <c r="I9" s="29"/>
      <c r="J9" s="41"/>
      <c r="U9" s="18"/>
      <c r="V9" s="18"/>
      <c r="W9" s="18"/>
    </row>
    <row r="10" spans="3:23" x14ac:dyDescent="0.4">
      <c r="C10" s="156"/>
      <c r="D10" s="37"/>
      <c r="E10" s="37"/>
      <c r="F10" s="31"/>
      <c r="G10" s="31"/>
      <c r="H10" s="30"/>
      <c r="I10" s="29"/>
      <c r="J10" s="41"/>
    </row>
    <row r="11" spans="3:23" x14ac:dyDescent="0.4">
      <c r="C11" s="156"/>
      <c r="D11" s="37"/>
      <c r="E11" s="37"/>
      <c r="F11" s="31"/>
      <c r="G11" s="31"/>
      <c r="H11" s="30"/>
      <c r="I11" s="29"/>
      <c r="J11" s="41"/>
    </row>
    <row r="12" spans="3:23" x14ac:dyDescent="0.4">
      <c r="C12" s="156"/>
      <c r="D12" s="37"/>
      <c r="E12" s="37"/>
      <c r="F12" s="31"/>
      <c r="G12" s="31"/>
      <c r="H12" s="30"/>
      <c r="I12" s="29"/>
      <c r="J12" s="41"/>
    </row>
    <row r="13" spans="3:23" x14ac:dyDescent="0.4">
      <c r="C13" s="156"/>
      <c r="D13" s="37"/>
      <c r="E13" s="37"/>
      <c r="F13" s="31"/>
      <c r="G13" s="31"/>
      <c r="H13" s="30"/>
      <c r="I13" s="29"/>
      <c r="J13" s="41"/>
    </row>
    <row r="14" spans="3:23" x14ac:dyDescent="0.4">
      <c r="C14" s="156"/>
      <c r="D14" s="37"/>
      <c r="E14" s="37"/>
      <c r="F14" s="31"/>
      <c r="G14" s="31"/>
      <c r="H14" s="30"/>
      <c r="I14" s="29"/>
      <c r="J14" s="41"/>
    </row>
    <row r="15" spans="3:23" x14ac:dyDescent="0.4">
      <c r="C15" s="156"/>
      <c r="D15" s="37"/>
      <c r="E15" s="37"/>
      <c r="F15" s="31"/>
      <c r="G15" s="31"/>
      <c r="H15" s="30"/>
      <c r="I15" s="29"/>
      <c r="N15" s="41"/>
    </row>
    <row r="16" spans="3:23" x14ac:dyDescent="0.4">
      <c r="C16" s="156"/>
      <c r="D16" s="37"/>
      <c r="E16" s="37"/>
      <c r="F16" s="31"/>
      <c r="G16" s="31"/>
      <c r="H16" s="30"/>
      <c r="I16" s="29"/>
      <c r="N16" s="41"/>
    </row>
    <row r="17" spans="3:14" x14ac:dyDescent="0.4">
      <c r="C17" s="156"/>
      <c r="D17" s="37"/>
      <c r="E17" s="37"/>
      <c r="F17" s="31"/>
      <c r="G17" s="31"/>
      <c r="H17" s="30"/>
      <c r="I17" s="29"/>
      <c r="N17" s="41"/>
    </row>
    <row r="18" spans="3:14" x14ac:dyDescent="0.4">
      <c r="C18" s="156"/>
      <c r="D18" s="37"/>
      <c r="E18" s="37"/>
      <c r="F18" s="31"/>
      <c r="G18" s="31"/>
      <c r="H18" s="30"/>
      <c r="I18" s="29"/>
      <c r="N18" s="41"/>
    </row>
    <row r="19" spans="3:14" x14ac:dyDescent="0.4">
      <c r="C19" s="156"/>
      <c r="D19" s="37"/>
      <c r="E19" s="37"/>
      <c r="F19" s="31"/>
      <c r="G19" s="31"/>
      <c r="H19" s="30"/>
      <c r="I19" s="29"/>
      <c r="N19" s="41"/>
    </row>
    <row r="20" spans="3:14" x14ac:dyDescent="0.4">
      <c r="C20" s="156"/>
      <c r="D20" s="37"/>
      <c r="E20" s="37"/>
      <c r="F20" s="31"/>
      <c r="G20" s="31"/>
      <c r="H20" s="30"/>
      <c r="I20" s="29"/>
      <c r="N20" s="41"/>
    </row>
    <row r="21" spans="3:14" x14ac:dyDescent="0.4">
      <c r="C21" s="156"/>
      <c r="D21" s="37"/>
      <c r="E21" s="37"/>
      <c r="F21" s="31"/>
      <c r="G21" s="31"/>
      <c r="H21" s="30"/>
      <c r="I21" s="29"/>
      <c r="N21" s="41"/>
    </row>
    <row r="22" spans="3:14" x14ac:dyDescent="0.4">
      <c r="C22" s="156"/>
      <c r="D22" s="37"/>
      <c r="E22" s="37"/>
      <c r="F22" s="31"/>
      <c r="G22" s="31"/>
      <c r="H22" s="30"/>
      <c r="I22" s="29"/>
      <c r="N22" s="41"/>
    </row>
    <row r="23" spans="3:14" x14ac:dyDescent="0.4">
      <c r="C23" s="156"/>
      <c r="D23" s="37"/>
      <c r="E23" s="37"/>
      <c r="F23" s="31"/>
      <c r="G23" s="31"/>
      <c r="H23" s="30"/>
      <c r="I23" s="29"/>
      <c r="N23" s="41"/>
    </row>
    <row r="24" spans="3:14" x14ac:dyDescent="0.4">
      <c r="C24" s="156"/>
      <c r="D24" s="37"/>
      <c r="E24" s="37"/>
      <c r="F24" s="31"/>
      <c r="G24" s="31"/>
      <c r="H24" s="30"/>
      <c r="I24" s="29"/>
      <c r="N24" s="41"/>
    </row>
    <row r="25" spans="3:14" x14ac:dyDescent="0.4">
      <c r="C25" s="156"/>
      <c r="D25" s="37"/>
      <c r="E25" s="37"/>
      <c r="F25" s="31"/>
      <c r="G25" s="31"/>
      <c r="H25" s="30"/>
      <c r="I25" s="29"/>
      <c r="N25" s="41"/>
    </row>
    <row r="26" spans="3:14" x14ac:dyDescent="0.4">
      <c r="C26" s="156"/>
      <c r="D26" s="37"/>
      <c r="E26" s="37"/>
      <c r="F26" s="31"/>
      <c r="G26" s="31"/>
      <c r="H26" s="30"/>
      <c r="I26" s="29"/>
    </row>
    <row r="27" spans="3:14" x14ac:dyDescent="0.4">
      <c r="C27" s="156"/>
      <c r="D27" s="37"/>
      <c r="E27" s="37"/>
      <c r="F27" s="31"/>
      <c r="G27" s="31"/>
      <c r="H27" s="30"/>
      <c r="I27" s="29"/>
    </row>
    <row r="28" spans="3:14" x14ac:dyDescent="0.4">
      <c r="C28" s="156"/>
      <c r="D28" s="37"/>
      <c r="E28" s="37"/>
      <c r="F28" s="31"/>
      <c r="G28" s="31"/>
      <c r="H28" s="30"/>
      <c r="I28" s="29"/>
    </row>
    <row r="29" spans="3:14" x14ac:dyDescent="0.4">
      <c r="C29" s="156"/>
      <c r="D29" s="37"/>
      <c r="E29" s="37"/>
      <c r="F29" s="31"/>
      <c r="G29" s="31"/>
      <c r="H29" s="30"/>
      <c r="I29" s="29"/>
    </row>
    <row r="30" spans="3:14" x14ac:dyDescent="0.4">
      <c r="C30" s="156"/>
      <c r="D30" s="37"/>
      <c r="E30" s="37"/>
      <c r="F30" s="31"/>
      <c r="G30" s="31"/>
      <c r="H30" s="30"/>
      <c r="I30" s="29"/>
    </row>
    <row r="31" spans="3:14" x14ac:dyDescent="0.4">
      <c r="C31" s="156"/>
      <c r="D31" s="37"/>
      <c r="E31" s="37"/>
      <c r="F31" s="31"/>
      <c r="G31" s="31"/>
      <c r="H31" s="30"/>
      <c r="I31" s="29"/>
    </row>
    <row r="32" spans="3:14" x14ac:dyDescent="0.4">
      <c r="C32" s="156"/>
      <c r="D32" s="37"/>
      <c r="E32" s="37"/>
      <c r="F32" s="31"/>
      <c r="G32" s="31"/>
      <c r="H32" s="30"/>
      <c r="I32" s="29"/>
    </row>
    <row r="33" spans="3:9" x14ac:dyDescent="0.4">
      <c r="C33" s="156"/>
      <c r="D33" s="37"/>
      <c r="E33" s="37"/>
      <c r="F33" s="31"/>
      <c r="G33" s="31"/>
      <c r="H33" s="30"/>
      <c r="I33" s="29"/>
    </row>
    <row r="34" spans="3:9" x14ac:dyDescent="0.4">
      <c r="C34" s="156"/>
      <c r="D34" s="37"/>
      <c r="E34" s="37"/>
      <c r="F34" s="31"/>
      <c r="G34" s="31"/>
      <c r="H34" s="30"/>
      <c r="I34" s="29"/>
    </row>
    <row r="35" spans="3:9" x14ac:dyDescent="0.4">
      <c r="C35" s="156"/>
      <c r="D35" s="37"/>
      <c r="E35" s="37"/>
      <c r="F35" s="31"/>
      <c r="G35" s="31"/>
      <c r="H35" s="30"/>
      <c r="I35" s="29"/>
    </row>
    <row r="36" spans="3:9" x14ac:dyDescent="0.4">
      <c r="C36" s="156"/>
      <c r="D36" s="37"/>
      <c r="E36" s="37"/>
      <c r="F36" s="31"/>
      <c r="G36" s="31"/>
      <c r="H36" s="30"/>
      <c r="I36" s="29"/>
    </row>
    <row r="37" spans="3:9" x14ac:dyDescent="0.4">
      <c r="C37" s="156"/>
      <c r="D37" s="37"/>
      <c r="E37" s="37"/>
      <c r="F37" s="31"/>
      <c r="G37" s="31"/>
      <c r="H37" s="30"/>
      <c r="I37" s="29"/>
    </row>
    <row r="38" spans="3:9" x14ac:dyDescent="0.4">
      <c r="C38" s="156"/>
      <c r="D38" s="37"/>
      <c r="E38" s="37"/>
      <c r="F38" s="31"/>
      <c r="G38" s="31"/>
      <c r="H38" s="30"/>
      <c r="I38" s="29"/>
    </row>
    <row r="39" spans="3:9" x14ac:dyDescent="0.4">
      <c r="C39" s="156"/>
      <c r="D39" s="37"/>
      <c r="E39" s="37"/>
      <c r="F39" s="31"/>
      <c r="G39" s="31"/>
      <c r="H39" s="30"/>
      <c r="I39" s="29"/>
    </row>
    <row r="40" spans="3:9" x14ac:dyDescent="0.4">
      <c r="C40" s="156"/>
      <c r="D40" s="37"/>
      <c r="E40" s="37"/>
      <c r="F40" s="31"/>
      <c r="G40" s="31"/>
      <c r="H40" s="30"/>
      <c r="I40" s="29"/>
    </row>
    <row r="41" spans="3:9" x14ac:dyDescent="0.4">
      <c r="C41" s="156"/>
      <c r="D41" s="37"/>
      <c r="E41" s="37"/>
      <c r="F41" s="31"/>
      <c r="G41" s="31"/>
      <c r="H41" s="30"/>
      <c r="I41" s="29"/>
    </row>
    <row r="42" spans="3:9" x14ac:dyDescent="0.4">
      <c r="C42" s="156"/>
      <c r="D42" s="37"/>
      <c r="E42" s="37"/>
      <c r="F42" s="31"/>
      <c r="G42" s="31"/>
      <c r="H42" s="30"/>
      <c r="I42" s="29"/>
    </row>
    <row r="43" spans="3:9" x14ac:dyDescent="0.4">
      <c r="C43" s="156"/>
      <c r="D43" s="37"/>
      <c r="E43" s="37"/>
      <c r="F43" s="31"/>
      <c r="G43" s="31"/>
      <c r="H43" s="30"/>
      <c r="I43" s="29"/>
    </row>
    <row r="44" spans="3:9" x14ac:dyDescent="0.4">
      <c r="C44" s="156"/>
      <c r="D44" s="37"/>
      <c r="E44" s="37"/>
      <c r="F44" s="31"/>
      <c r="G44" s="31"/>
      <c r="H44" s="30"/>
      <c r="I44" s="29"/>
    </row>
    <row r="45" spans="3:9" x14ac:dyDescent="0.4">
      <c r="C45" s="156"/>
      <c r="D45" s="37"/>
      <c r="E45" s="37"/>
      <c r="F45" s="31"/>
      <c r="G45" s="31"/>
      <c r="H45" s="30"/>
      <c r="I45" s="29"/>
    </row>
    <row r="46" spans="3:9" x14ac:dyDescent="0.4">
      <c r="C46" s="156"/>
      <c r="D46" s="37"/>
      <c r="E46" s="37"/>
      <c r="F46" s="31"/>
      <c r="G46" s="31"/>
      <c r="H46" s="30"/>
      <c r="I46" s="29"/>
    </row>
    <row r="47" spans="3:9" x14ac:dyDescent="0.4">
      <c r="C47" s="156"/>
      <c r="D47" s="37"/>
      <c r="E47" s="37"/>
      <c r="F47" s="31"/>
      <c r="G47" s="31"/>
      <c r="H47" s="30"/>
      <c r="I47" s="29"/>
    </row>
    <row r="48" spans="3:9" x14ac:dyDescent="0.4">
      <c r="C48" s="156"/>
      <c r="D48" s="37"/>
      <c r="E48" s="37"/>
      <c r="F48" s="31"/>
      <c r="G48" s="31"/>
      <c r="H48" s="30"/>
      <c r="I48" s="29"/>
    </row>
    <row r="49" spans="3:9" x14ac:dyDescent="0.4">
      <c r="C49" s="156"/>
      <c r="D49" s="37"/>
      <c r="E49" s="37"/>
      <c r="F49" s="31"/>
      <c r="G49" s="31"/>
      <c r="H49" s="30"/>
      <c r="I49" s="29"/>
    </row>
    <row r="50" spans="3:9" x14ac:dyDescent="0.4">
      <c r="C50" s="156"/>
      <c r="D50" s="37"/>
      <c r="E50" s="37"/>
      <c r="F50" s="31"/>
      <c r="G50" s="31"/>
      <c r="H50" s="30"/>
      <c r="I50" s="29"/>
    </row>
    <row r="51" spans="3:9" x14ac:dyDescent="0.4">
      <c r="C51" s="156"/>
      <c r="D51" s="37"/>
      <c r="E51" s="37"/>
      <c r="F51" s="31"/>
      <c r="G51" s="31"/>
      <c r="H51" s="30"/>
      <c r="I51" s="29"/>
    </row>
    <row r="52" spans="3:9" x14ac:dyDescent="0.4">
      <c r="C52" s="156"/>
      <c r="D52" s="37"/>
      <c r="E52" s="37"/>
      <c r="F52" s="31"/>
      <c r="G52" s="31"/>
      <c r="H52" s="30"/>
      <c r="I52" s="29"/>
    </row>
    <row r="53" spans="3:9" x14ac:dyDescent="0.4">
      <c r="C53" s="156"/>
      <c r="D53" s="37"/>
      <c r="E53" s="37"/>
      <c r="F53" s="31"/>
      <c r="G53" s="31"/>
      <c r="H53" s="30"/>
      <c r="I53" s="29"/>
    </row>
    <row r="54" spans="3:9" x14ac:dyDescent="0.4">
      <c r="C54" s="156"/>
      <c r="D54" s="37"/>
      <c r="E54" s="37"/>
      <c r="F54" s="31"/>
      <c r="G54" s="31"/>
      <c r="H54" s="30"/>
      <c r="I54" s="29"/>
    </row>
    <row r="55" spans="3:9" x14ac:dyDescent="0.4">
      <c r="C55" s="156"/>
      <c r="D55" s="37"/>
      <c r="E55" s="37"/>
      <c r="F55" s="31"/>
      <c r="G55" s="31"/>
      <c r="H55" s="30"/>
      <c r="I55" s="29"/>
    </row>
    <row r="56" spans="3:9" x14ac:dyDescent="0.4">
      <c r="C56" s="156"/>
      <c r="D56" s="37"/>
      <c r="E56" s="37"/>
      <c r="F56" s="31"/>
      <c r="G56" s="31"/>
      <c r="H56" s="30"/>
      <c r="I56" s="29"/>
    </row>
    <row r="57" spans="3:9" x14ac:dyDescent="0.4">
      <c r="C57" s="156"/>
      <c r="D57" s="37"/>
      <c r="E57" s="37"/>
      <c r="F57" s="31"/>
      <c r="G57" s="31"/>
      <c r="H57" s="30"/>
      <c r="I57" s="29"/>
    </row>
    <row r="58" spans="3:9" x14ac:dyDescent="0.4">
      <c r="C58" s="156"/>
      <c r="D58" s="37"/>
      <c r="E58" s="37"/>
      <c r="F58" s="31"/>
      <c r="G58" s="31"/>
      <c r="H58" s="30"/>
      <c r="I58" s="29"/>
    </row>
    <row r="59" spans="3:9" x14ac:dyDescent="0.4">
      <c r="C59" s="156"/>
      <c r="D59" s="37"/>
      <c r="E59" s="37"/>
      <c r="F59" s="31"/>
      <c r="G59" s="31"/>
      <c r="H59" s="30"/>
      <c r="I59" s="29"/>
    </row>
    <row r="60" spans="3:9" x14ac:dyDescent="0.4">
      <c r="C60" s="156"/>
      <c r="D60" s="37"/>
      <c r="E60" s="37"/>
      <c r="F60" s="31"/>
      <c r="G60" s="31"/>
      <c r="H60" s="30"/>
      <c r="I60" s="29"/>
    </row>
    <row r="61" spans="3:9" x14ac:dyDescent="0.4">
      <c r="C61" s="156"/>
      <c r="D61" s="37"/>
      <c r="E61" s="37"/>
      <c r="F61" s="31"/>
      <c r="G61" s="31"/>
      <c r="H61" s="30"/>
      <c r="I61" s="29"/>
    </row>
    <row r="62" spans="3:9" x14ac:dyDescent="0.4">
      <c r="C62" s="156"/>
      <c r="D62" s="37"/>
      <c r="E62" s="37"/>
      <c r="F62" s="31"/>
      <c r="G62" s="31"/>
      <c r="H62" s="30"/>
      <c r="I62" s="29"/>
    </row>
    <row r="63" spans="3:9" x14ac:dyDescent="0.4">
      <c r="C63" s="156"/>
      <c r="D63" s="37"/>
      <c r="E63" s="37"/>
      <c r="F63" s="31"/>
      <c r="G63" s="31"/>
      <c r="H63" s="30"/>
      <c r="I63" s="29"/>
    </row>
    <row r="64" spans="3:9" x14ac:dyDescent="0.4">
      <c r="C64" s="156"/>
      <c r="D64" s="37"/>
      <c r="E64" s="37"/>
      <c r="F64" s="31"/>
      <c r="G64" s="31"/>
      <c r="H64" s="30"/>
      <c r="I64" s="29"/>
    </row>
    <row r="65" spans="3:9" x14ac:dyDescent="0.4">
      <c r="C65" s="156"/>
      <c r="D65" s="37"/>
      <c r="E65" s="37"/>
      <c r="F65" s="31"/>
      <c r="G65" s="31"/>
      <c r="H65" s="30"/>
      <c r="I65" s="29"/>
    </row>
    <row r="66" spans="3:9" x14ac:dyDescent="0.4">
      <c r="C66" s="156"/>
      <c r="D66" s="37"/>
      <c r="E66" s="37"/>
      <c r="F66" s="31"/>
      <c r="G66" s="31"/>
      <c r="H66" s="30"/>
      <c r="I66" s="29"/>
    </row>
    <row r="67" spans="3:9" x14ac:dyDescent="0.4">
      <c r="C67" s="156"/>
      <c r="D67" s="37"/>
      <c r="E67" s="37"/>
      <c r="F67" s="31"/>
      <c r="G67" s="31"/>
      <c r="H67" s="30"/>
      <c r="I67" s="29"/>
    </row>
    <row r="68" spans="3:9" x14ac:dyDescent="0.4">
      <c r="C68" s="156"/>
      <c r="D68" s="37"/>
      <c r="E68" s="37"/>
      <c r="F68" s="31"/>
      <c r="G68" s="31"/>
      <c r="H68" s="30"/>
      <c r="I68" s="29"/>
    </row>
    <row r="69" spans="3:9" x14ac:dyDescent="0.4">
      <c r="C69" s="156"/>
      <c r="D69" s="37"/>
      <c r="E69" s="37"/>
      <c r="F69" s="31"/>
      <c r="G69" s="31"/>
      <c r="H69" s="30"/>
      <c r="I69" s="29"/>
    </row>
    <row r="70" spans="3:9" x14ac:dyDescent="0.4">
      <c r="C70" s="156"/>
      <c r="D70" s="37"/>
      <c r="E70" s="37"/>
      <c r="F70" s="31"/>
      <c r="G70" s="31"/>
      <c r="H70" s="30"/>
      <c r="I70" s="29"/>
    </row>
    <row r="71" spans="3:9" x14ac:dyDescent="0.4">
      <c r="C71" s="156"/>
      <c r="D71" s="37"/>
      <c r="E71" s="37"/>
      <c r="F71" s="31"/>
      <c r="G71" s="31"/>
      <c r="H71" s="30"/>
      <c r="I71" s="29"/>
    </row>
    <row r="72" spans="3:9" x14ac:dyDescent="0.4">
      <c r="C72" s="156"/>
      <c r="D72" s="37"/>
      <c r="E72" s="37"/>
      <c r="F72" s="31"/>
      <c r="G72" s="31"/>
      <c r="H72" s="30"/>
      <c r="I72" s="29"/>
    </row>
    <row r="73" spans="3:9" x14ac:dyDescent="0.4">
      <c r="C73" s="156"/>
      <c r="D73" s="37"/>
      <c r="E73" s="37"/>
      <c r="F73" s="31"/>
      <c r="G73" s="31"/>
      <c r="H73" s="30"/>
      <c r="I73" s="29"/>
    </row>
    <row r="74" spans="3:9" x14ac:dyDescent="0.4">
      <c r="C74" s="156"/>
      <c r="D74" s="37"/>
      <c r="E74" s="37"/>
      <c r="F74" s="31"/>
      <c r="G74" s="31"/>
      <c r="H74" s="30"/>
      <c r="I74" s="29"/>
    </row>
    <row r="75" spans="3:9" x14ac:dyDescent="0.4">
      <c r="C75" s="156"/>
      <c r="D75" s="37"/>
      <c r="E75" s="37"/>
      <c r="F75" s="31"/>
      <c r="G75" s="31"/>
      <c r="H75" s="30"/>
      <c r="I75" s="29"/>
    </row>
    <row r="76" spans="3:9" x14ac:dyDescent="0.4">
      <c r="C76" s="156"/>
      <c r="D76" s="37"/>
      <c r="E76" s="37"/>
      <c r="F76" s="31"/>
      <c r="G76" s="31"/>
      <c r="H76" s="30"/>
      <c r="I76" s="29"/>
    </row>
    <row r="77" spans="3:9" x14ac:dyDescent="0.4">
      <c r="C77" s="156"/>
      <c r="D77" s="37"/>
      <c r="E77" s="37"/>
      <c r="F77" s="31"/>
      <c r="G77" s="31"/>
      <c r="H77" s="30"/>
      <c r="I77" s="29"/>
    </row>
    <row r="78" spans="3:9" x14ac:dyDescent="0.4">
      <c r="C78" s="156"/>
      <c r="D78" s="37"/>
      <c r="E78" s="37"/>
      <c r="F78" s="31"/>
      <c r="G78" s="31"/>
      <c r="H78" s="30"/>
      <c r="I78" s="29"/>
    </row>
    <row r="79" spans="3:9" x14ac:dyDescent="0.4">
      <c r="C79" s="156"/>
      <c r="D79" s="37"/>
      <c r="E79" s="37"/>
      <c r="F79" s="31"/>
      <c r="G79" s="31"/>
      <c r="H79" s="30"/>
      <c r="I79" s="29"/>
    </row>
    <row r="80" spans="3:9" x14ac:dyDescent="0.4">
      <c r="C80" s="156"/>
      <c r="D80" s="37"/>
      <c r="E80" s="37"/>
      <c r="F80" s="31"/>
      <c r="G80" s="31"/>
      <c r="H80" s="30"/>
      <c r="I80" s="29"/>
    </row>
    <row r="81" spans="3:9" x14ac:dyDescent="0.4">
      <c r="C81" s="156"/>
      <c r="D81" s="37"/>
      <c r="E81" s="37"/>
      <c r="F81" s="31"/>
      <c r="G81" s="31"/>
      <c r="H81" s="30"/>
      <c r="I81" s="29"/>
    </row>
    <row r="82" spans="3:9" x14ac:dyDescent="0.4">
      <c r="C82" s="156"/>
      <c r="D82" s="37"/>
      <c r="E82" s="37"/>
      <c r="F82" s="31"/>
      <c r="G82" s="31"/>
      <c r="H82" s="30"/>
      <c r="I82" s="29"/>
    </row>
    <row r="83" spans="3:9" x14ac:dyDescent="0.4">
      <c r="C83" s="156"/>
      <c r="D83" s="37"/>
      <c r="E83" s="37"/>
      <c r="F83" s="31"/>
      <c r="G83" s="31"/>
      <c r="H83" s="30"/>
      <c r="I83" s="29"/>
    </row>
    <row r="84" spans="3:9" x14ac:dyDescent="0.4">
      <c r="C84" s="156"/>
      <c r="D84" s="37"/>
      <c r="E84" s="37"/>
      <c r="F84" s="31"/>
      <c r="G84" s="31"/>
      <c r="H84" s="30"/>
      <c r="I84" s="29"/>
    </row>
    <row r="85" spans="3:9" x14ac:dyDescent="0.4">
      <c r="C85" s="156"/>
      <c r="D85" s="37"/>
      <c r="E85" s="37"/>
      <c r="F85" s="31"/>
      <c r="G85" s="31"/>
      <c r="H85" s="30"/>
      <c r="I85" s="29"/>
    </row>
    <row r="86" spans="3:9" x14ac:dyDescent="0.4">
      <c r="C86" s="156"/>
      <c r="D86" s="37"/>
      <c r="E86" s="37"/>
      <c r="F86" s="31"/>
      <c r="G86" s="31"/>
      <c r="H86" s="30"/>
      <c r="I86" s="29"/>
    </row>
    <row r="87" spans="3:9" x14ac:dyDescent="0.4">
      <c r="C87" s="156"/>
      <c r="D87" s="37"/>
      <c r="E87" s="37"/>
      <c r="F87" s="31"/>
      <c r="G87" s="31"/>
      <c r="H87" s="30"/>
      <c r="I87" s="29"/>
    </row>
    <row r="88" spans="3:9" x14ac:dyDescent="0.4">
      <c r="C88" s="156"/>
      <c r="D88" s="37"/>
      <c r="E88" s="37"/>
      <c r="F88" s="31"/>
      <c r="G88" s="31"/>
      <c r="H88" s="30"/>
      <c r="I88" s="29"/>
    </row>
    <row r="89" spans="3:9" x14ac:dyDescent="0.4">
      <c r="C89" s="156"/>
      <c r="D89" s="37"/>
      <c r="E89" s="37"/>
      <c r="F89" s="31"/>
      <c r="G89" s="31"/>
      <c r="H89" s="30"/>
      <c r="I89" s="29"/>
    </row>
    <row r="90" spans="3:9" x14ac:dyDescent="0.4">
      <c r="C90" s="156"/>
      <c r="D90" s="37"/>
      <c r="E90" s="37"/>
      <c r="F90" s="31"/>
      <c r="G90" s="31"/>
      <c r="H90" s="30"/>
      <c r="I90" s="29"/>
    </row>
    <row r="91" spans="3:9" x14ac:dyDescent="0.4">
      <c r="C91" s="156"/>
      <c r="D91" s="37"/>
      <c r="E91" s="37"/>
      <c r="F91" s="31"/>
      <c r="G91" s="31"/>
      <c r="H91" s="30"/>
      <c r="I91" s="29"/>
    </row>
    <row r="92" spans="3:9" x14ac:dyDescent="0.4">
      <c r="C92" s="156"/>
      <c r="D92" s="37"/>
      <c r="E92" s="37"/>
      <c r="F92" s="31"/>
      <c r="G92" s="31"/>
      <c r="H92" s="30"/>
      <c r="I92" s="29"/>
    </row>
    <row r="93" spans="3:9" x14ac:dyDescent="0.4">
      <c r="C93" s="156"/>
      <c r="D93" s="37"/>
      <c r="E93" s="37"/>
      <c r="F93" s="31"/>
      <c r="G93" s="31"/>
      <c r="H93" s="30"/>
      <c r="I93" s="29"/>
    </row>
    <row r="94" spans="3:9" x14ac:dyDescent="0.4">
      <c r="C94" s="156"/>
      <c r="D94" s="37"/>
      <c r="E94" s="37"/>
      <c r="F94" s="31"/>
      <c r="G94" s="31"/>
      <c r="H94" s="30"/>
      <c r="I94" s="29"/>
    </row>
    <row r="95" spans="3:9" x14ac:dyDescent="0.4">
      <c r="C95" s="156"/>
      <c r="D95" s="37"/>
      <c r="E95" s="37"/>
      <c r="F95" s="31"/>
      <c r="G95" s="31"/>
      <c r="H95" s="30"/>
      <c r="I95" s="29"/>
    </row>
    <row r="96" spans="3:9" x14ac:dyDescent="0.4">
      <c r="C96" s="156"/>
      <c r="D96" s="37"/>
      <c r="E96" s="37"/>
      <c r="F96" s="31"/>
      <c r="G96" s="31"/>
      <c r="H96" s="30"/>
      <c r="I96" s="29"/>
    </row>
    <row r="97" spans="3:9" x14ac:dyDescent="0.4">
      <c r="C97" s="156"/>
      <c r="D97" s="37"/>
      <c r="E97" s="37"/>
      <c r="F97" s="31"/>
      <c r="G97" s="31"/>
      <c r="H97" s="30"/>
      <c r="I97" s="29"/>
    </row>
    <row r="98" spans="3:9" x14ac:dyDescent="0.4">
      <c r="C98" s="156"/>
      <c r="D98" s="37"/>
      <c r="E98" s="37"/>
      <c r="F98" s="31"/>
      <c r="G98" s="31"/>
      <c r="H98" s="30"/>
      <c r="I98" s="29"/>
    </row>
    <row r="99" spans="3:9" x14ac:dyDescent="0.4">
      <c r="C99" s="156"/>
      <c r="D99" s="37"/>
      <c r="E99" s="37"/>
      <c r="F99" s="31"/>
      <c r="G99" s="31"/>
      <c r="H99" s="30"/>
      <c r="I99" s="29"/>
    </row>
    <row r="100" spans="3:9" x14ac:dyDescent="0.4">
      <c r="C100" s="156"/>
      <c r="D100" s="37"/>
      <c r="E100" s="37"/>
      <c r="F100" s="31"/>
      <c r="G100" s="31"/>
      <c r="H100" s="30"/>
      <c r="I100" s="29"/>
    </row>
    <row r="101" spans="3:9" x14ac:dyDescent="0.4">
      <c r="C101" s="156"/>
      <c r="D101" s="37"/>
      <c r="E101" s="37"/>
      <c r="F101" s="31"/>
      <c r="G101" s="31"/>
      <c r="H101" s="30"/>
      <c r="I101" s="29"/>
    </row>
    <row r="102" spans="3:9" x14ac:dyDescent="0.4">
      <c r="C102" s="156"/>
      <c r="D102" s="37"/>
      <c r="E102" s="37"/>
      <c r="F102" s="31"/>
      <c r="G102" s="31"/>
      <c r="H102" s="30"/>
      <c r="I102" s="29"/>
    </row>
    <row r="103" spans="3:9" x14ac:dyDescent="0.4">
      <c r="C103" s="156"/>
      <c r="D103" s="37"/>
      <c r="E103" s="37"/>
      <c r="F103" s="31"/>
      <c r="G103" s="31"/>
      <c r="H103" s="30"/>
      <c r="I103" s="29"/>
    </row>
    <row r="104" spans="3:9" x14ac:dyDescent="0.4">
      <c r="C104" s="156"/>
      <c r="D104" s="37"/>
      <c r="E104" s="37"/>
      <c r="F104" s="31"/>
      <c r="G104" s="31"/>
      <c r="H104" s="30"/>
      <c r="I104" s="29"/>
    </row>
    <row r="105" spans="3:9" x14ac:dyDescent="0.4">
      <c r="C105" s="156"/>
      <c r="D105" s="37"/>
      <c r="E105" s="37"/>
      <c r="F105" s="31"/>
      <c r="G105" s="31"/>
      <c r="H105" s="30"/>
      <c r="I105" s="29"/>
    </row>
    <row r="106" spans="3:9" x14ac:dyDescent="0.4">
      <c r="C106" s="156"/>
      <c r="D106" s="37"/>
      <c r="E106" s="37"/>
      <c r="F106" s="31"/>
      <c r="G106" s="31"/>
      <c r="H106" s="30"/>
      <c r="I106" s="29"/>
    </row>
    <row r="107" spans="3:9" x14ac:dyDescent="0.4">
      <c r="C107" s="156"/>
      <c r="D107" s="37"/>
      <c r="E107" s="37"/>
      <c r="F107" s="31"/>
      <c r="G107" s="31"/>
      <c r="H107" s="30"/>
      <c r="I107" s="29"/>
    </row>
    <row r="108" spans="3:9" x14ac:dyDescent="0.4">
      <c r="C108" s="156"/>
      <c r="D108" s="37"/>
      <c r="E108" s="37"/>
      <c r="F108" s="31"/>
      <c r="G108" s="31"/>
      <c r="H108" s="30"/>
      <c r="I108" s="29"/>
    </row>
    <row r="109" spans="3:9" x14ac:dyDescent="0.4">
      <c r="C109" s="156"/>
      <c r="D109" s="37"/>
      <c r="E109" s="37"/>
      <c r="F109" s="31"/>
      <c r="G109" s="31"/>
      <c r="H109" s="30"/>
      <c r="I109" s="29"/>
    </row>
    <row r="110" spans="3:9" x14ac:dyDescent="0.4">
      <c r="C110" s="156"/>
      <c r="D110" s="37"/>
      <c r="E110" s="37"/>
      <c r="F110" s="31"/>
      <c r="G110" s="31"/>
      <c r="H110" s="30"/>
      <c r="I110" s="29"/>
    </row>
    <row r="111" spans="3:9" x14ac:dyDescent="0.4">
      <c r="C111" s="156"/>
      <c r="D111" s="37"/>
      <c r="E111" s="37"/>
      <c r="F111" s="31"/>
      <c r="G111" s="31"/>
      <c r="H111" s="30"/>
      <c r="I111" s="29"/>
    </row>
    <row r="112" spans="3:9" x14ac:dyDescent="0.4">
      <c r="C112" s="156"/>
      <c r="D112" s="37"/>
      <c r="E112" s="37"/>
      <c r="F112" s="31"/>
      <c r="G112" s="31"/>
      <c r="H112" s="30"/>
      <c r="I112" s="29"/>
    </row>
    <row r="113" spans="3:9" x14ac:dyDescent="0.4">
      <c r="C113" s="156"/>
      <c r="D113" s="37"/>
      <c r="E113" s="37"/>
      <c r="F113" s="31"/>
      <c r="G113" s="31"/>
      <c r="H113" s="30"/>
      <c r="I113" s="29"/>
    </row>
    <row r="114" spans="3:9" x14ac:dyDescent="0.4">
      <c r="C114" s="156"/>
      <c r="D114" s="37"/>
      <c r="E114" s="37"/>
      <c r="F114" s="31"/>
      <c r="G114" s="31"/>
      <c r="H114" s="30"/>
      <c r="I114" s="29"/>
    </row>
    <row r="115" spans="3:9" x14ac:dyDescent="0.4">
      <c r="C115" s="156"/>
      <c r="D115" s="37"/>
      <c r="E115" s="37"/>
      <c r="F115" s="31"/>
      <c r="G115" s="31"/>
      <c r="H115" s="30"/>
      <c r="I115" s="29"/>
    </row>
    <row r="116" spans="3:9" x14ac:dyDescent="0.4">
      <c r="C116" s="156"/>
      <c r="D116" s="37"/>
      <c r="E116" s="37"/>
      <c r="F116" s="31"/>
      <c r="G116" s="31"/>
      <c r="H116" s="30"/>
      <c r="I116" s="29"/>
    </row>
    <row r="117" spans="3:9" x14ac:dyDescent="0.4">
      <c r="C117" s="156"/>
      <c r="D117" s="37"/>
      <c r="E117" s="37"/>
      <c r="F117" s="31"/>
      <c r="G117" s="31"/>
      <c r="H117" s="30"/>
      <c r="I117" s="29"/>
    </row>
    <row r="118" spans="3:9" x14ac:dyDescent="0.4">
      <c r="C118" s="156"/>
      <c r="D118" s="37"/>
      <c r="E118" s="37"/>
      <c r="F118" s="31"/>
      <c r="G118" s="31"/>
      <c r="H118" s="30"/>
      <c r="I118" s="29"/>
    </row>
    <row r="119" spans="3:9" x14ac:dyDescent="0.4">
      <c r="C119" s="156"/>
      <c r="D119" s="37"/>
      <c r="E119" s="37"/>
      <c r="F119" s="31"/>
      <c r="G119" s="31"/>
      <c r="H119" s="30"/>
      <c r="I119" s="29"/>
    </row>
    <row r="120" spans="3:9" x14ac:dyDescent="0.4">
      <c r="C120" s="156"/>
      <c r="D120" s="37"/>
      <c r="E120" s="37"/>
      <c r="F120" s="31"/>
      <c r="G120" s="31"/>
      <c r="H120" s="30"/>
      <c r="I120" s="29"/>
    </row>
    <row r="121" spans="3:9" x14ac:dyDescent="0.4">
      <c r="C121" s="156"/>
      <c r="D121" s="37"/>
      <c r="E121" s="37"/>
      <c r="F121" s="31"/>
      <c r="G121" s="31"/>
      <c r="H121" s="30"/>
      <c r="I121" s="29"/>
    </row>
    <row r="122" spans="3:9" x14ac:dyDescent="0.4">
      <c r="C122" s="156"/>
      <c r="D122" s="37"/>
      <c r="E122" s="37"/>
      <c r="F122" s="31"/>
      <c r="G122" s="31"/>
      <c r="H122" s="30"/>
      <c r="I122" s="29"/>
    </row>
    <row r="123" spans="3:9" x14ac:dyDescent="0.4">
      <c r="C123" s="156"/>
      <c r="D123" s="37"/>
      <c r="E123" s="37"/>
      <c r="F123" s="31"/>
      <c r="G123" s="31"/>
      <c r="H123" s="30"/>
      <c r="I123" s="29"/>
    </row>
    <row r="124" spans="3:9" x14ac:dyDescent="0.4">
      <c r="C124" s="156"/>
      <c r="D124" s="37"/>
      <c r="E124" s="37"/>
      <c r="F124" s="31"/>
      <c r="G124" s="31"/>
      <c r="H124" s="30"/>
      <c r="I124" s="29"/>
    </row>
    <row r="125" spans="3:9" x14ac:dyDescent="0.4">
      <c r="C125" s="156"/>
      <c r="D125" s="37"/>
      <c r="E125" s="37"/>
      <c r="F125" s="31"/>
      <c r="G125" s="31"/>
      <c r="H125" s="30"/>
      <c r="I125" s="29"/>
    </row>
    <row r="126" spans="3:9" x14ac:dyDescent="0.4">
      <c r="C126" s="156"/>
      <c r="D126" s="37"/>
      <c r="E126" s="37"/>
      <c r="F126" s="31"/>
      <c r="G126" s="31"/>
      <c r="H126" s="30"/>
      <c r="I126" s="29"/>
    </row>
    <row r="127" spans="3:9" x14ac:dyDescent="0.4">
      <c r="C127" s="156"/>
      <c r="D127" s="37"/>
      <c r="E127" s="37"/>
      <c r="F127" s="31"/>
      <c r="G127" s="31"/>
      <c r="H127" s="30"/>
      <c r="I127" s="29"/>
    </row>
    <row r="128" spans="3:9" x14ac:dyDescent="0.4">
      <c r="C128" s="156"/>
      <c r="D128" s="37"/>
      <c r="E128" s="37"/>
      <c r="F128" s="31"/>
      <c r="G128" s="31"/>
      <c r="H128" s="30"/>
      <c r="I128" s="29"/>
    </row>
    <row r="129" spans="3:9" x14ac:dyDescent="0.4">
      <c r="C129" s="156"/>
      <c r="D129" s="37"/>
      <c r="E129" s="37"/>
      <c r="F129" s="31"/>
      <c r="G129" s="31"/>
      <c r="H129" s="30"/>
      <c r="I129" s="29"/>
    </row>
    <row r="130" spans="3:9" x14ac:dyDescent="0.4">
      <c r="C130" s="156"/>
      <c r="D130" s="37"/>
      <c r="E130" s="37"/>
      <c r="F130" s="31"/>
      <c r="G130" s="31"/>
      <c r="H130" s="30"/>
      <c r="I130" s="29"/>
    </row>
    <row r="131" spans="3:9" x14ac:dyDescent="0.4">
      <c r="C131" s="156"/>
      <c r="D131" s="37"/>
      <c r="E131" s="37"/>
      <c r="F131" s="31"/>
      <c r="G131" s="31"/>
      <c r="H131" s="30"/>
      <c r="I131" s="29"/>
    </row>
    <row r="132" spans="3:9" x14ac:dyDescent="0.4">
      <c r="C132" s="156"/>
      <c r="D132" s="37"/>
      <c r="E132" s="37"/>
      <c r="F132" s="31"/>
      <c r="G132" s="31"/>
      <c r="H132" s="30"/>
      <c r="I132" s="29"/>
    </row>
    <row r="133" spans="3:9" x14ac:dyDescent="0.4">
      <c r="C133" s="156"/>
      <c r="D133" s="37"/>
      <c r="E133" s="37"/>
      <c r="F133" s="31"/>
      <c r="G133" s="31"/>
      <c r="H133" s="30"/>
      <c r="I133" s="29"/>
    </row>
    <row r="134" spans="3:9" x14ac:dyDescent="0.4">
      <c r="C134" s="156"/>
      <c r="D134" s="37"/>
      <c r="E134" s="37"/>
      <c r="F134" s="31"/>
      <c r="G134" s="31"/>
      <c r="H134" s="30"/>
      <c r="I134" s="29"/>
    </row>
    <row r="135" spans="3:9" x14ac:dyDescent="0.4">
      <c r="C135" s="156"/>
      <c r="D135" s="37"/>
      <c r="E135" s="37"/>
      <c r="F135" s="31"/>
      <c r="G135" s="31"/>
      <c r="H135" s="30"/>
      <c r="I135" s="29"/>
    </row>
    <row r="136" spans="3:9" x14ac:dyDescent="0.4">
      <c r="C136" s="156"/>
      <c r="D136" s="37"/>
      <c r="E136" s="37"/>
      <c r="F136" s="31"/>
      <c r="G136" s="31"/>
      <c r="H136" s="30"/>
      <c r="I136" s="29"/>
    </row>
    <row r="137" spans="3:9" x14ac:dyDescent="0.4">
      <c r="C137" s="156"/>
      <c r="D137" s="37"/>
      <c r="E137" s="37"/>
      <c r="F137" s="31"/>
      <c r="G137" s="31"/>
      <c r="H137" s="30"/>
      <c r="I137" s="29"/>
    </row>
    <row r="138" spans="3:9" x14ac:dyDescent="0.4">
      <c r="C138" s="156"/>
      <c r="D138" s="37"/>
      <c r="E138" s="37"/>
      <c r="F138" s="31"/>
      <c r="G138" s="31"/>
      <c r="H138" s="30"/>
      <c r="I138" s="29"/>
    </row>
    <row r="139" spans="3:9" x14ac:dyDescent="0.4">
      <c r="C139" s="156"/>
      <c r="D139" s="37"/>
      <c r="E139" s="37"/>
      <c r="F139" s="31"/>
      <c r="G139" s="31"/>
      <c r="H139" s="30"/>
      <c r="I139" s="29"/>
    </row>
    <row r="140" spans="3:9" x14ac:dyDescent="0.4">
      <c r="C140" s="156"/>
      <c r="D140" s="37"/>
      <c r="E140" s="37"/>
      <c r="F140" s="31"/>
      <c r="G140" s="31"/>
      <c r="H140" s="30"/>
      <c r="I140" s="29"/>
    </row>
    <row r="141" spans="3:9" x14ac:dyDescent="0.4">
      <c r="C141" s="156"/>
      <c r="D141" s="37"/>
      <c r="E141" s="37"/>
      <c r="F141" s="31"/>
      <c r="G141" s="31"/>
      <c r="H141" s="30"/>
      <c r="I141" s="29"/>
    </row>
    <row r="142" spans="3:9" x14ac:dyDescent="0.4">
      <c r="C142" s="156"/>
      <c r="D142" s="37"/>
      <c r="E142" s="37"/>
      <c r="F142" s="31"/>
      <c r="G142" s="31"/>
      <c r="H142" s="30"/>
      <c r="I142" s="29"/>
    </row>
    <row r="143" spans="3:9" x14ac:dyDescent="0.4">
      <c r="C143" s="156"/>
      <c r="D143" s="37"/>
      <c r="E143" s="37"/>
      <c r="F143" s="31"/>
      <c r="G143" s="31"/>
      <c r="H143" s="30"/>
      <c r="I143" s="29"/>
    </row>
    <row r="144" spans="3:9" x14ac:dyDescent="0.4">
      <c r="C144" s="156"/>
      <c r="D144" s="37"/>
      <c r="E144" s="37"/>
      <c r="F144" s="31"/>
      <c r="G144" s="31"/>
      <c r="H144" s="30"/>
      <c r="I144" s="29"/>
    </row>
    <row r="145" spans="3:9" x14ac:dyDescent="0.4">
      <c r="C145" s="156"/>
      <c r="D145" s="37"/>
      <c r="E145" s="37"/>
      <c r="F145" s="31"/>
      <c r="G145" s="31"/>
      <c r="H145" s="30"/>
      <c r="I145" s="29"/>
    </row>
    <row r="146" spans="3:9" x14ac:dyDescent="0.4">
      <c r="C146" s="156"/>
      <c r="D146" s="37"/>
      <c r="E146" s="37"/>
      <c r="F146" s="31"/>
      <c r="G146" s="31"/>
      <c r="H146" s="30"/>
      <c r="I146" s="29"/>
    </row>
    <row r="147" spans="3:9" x14ac:dyDescent="0.4">
      <c r="C147" s="156"/>
      <c r="D147" s="37"/>
      <c r="E147" s="37"/>
      <c r="F147" s="31"/>
      <c r="G147" s="31"/>
      <c r="H147" s="30"/>
      <c r="I147" s="29"/>
    </row>
    <row r="148" spans="3:9" x14ac:dyDescent="0.4">
      <c r="C148" s="156"/>
      <c r="D148" s="37"/>
      <c r="E148" s="37"/>
      <c r="F148" s="31"/>
      <c r="G148" s="31"/>
      <c r="H148" s="30"/>
      <c r="I148" s="29"/>
    </row>
    <row r="149" spans="3:9" x14ac:dyDescent="0.4">
      <c r="C149" s="156"/>
      <c r="D149" s="37"/>
      <c r="E149" s="37"/>
      <c r="F149" s="31"/>
      <c r="G149" s="31"/>
      <c r="H149" s="30"/>
      <c r="I149" s="29"/>
    </row>
    <row r="150" spans="3:9" x14ac:dyDescent="0.4">
      <c r="C150" s="156"/>
      <c r="D150" s="37"/>
      <c r="E150" s="37"/>
      <c r="F150" s="31"/>
      <c r="G150" s="31"/>
      <c r="H150" s="30"/>
      <c r="I150" s="29"/>
    </row>
    <row r="151" spans="3:9" x14ac:dyDescent="0.4">
      <c r="C151" s="156"/>
      <c r="D151" s="37"/>
      <c r="E151" s="37"/>
      <c r="F151" s="31"/>
      <c r="G151" s="31"/>
      <c r="H151" s="30"/>
      <c r="I151" s="29"/>
    </row>
    <row r="152" spans="3:9" x14ac:dyDescent="0.4">
      <c r="C152" s="156"/>
      <c r="D152" s="37"/>
      <c r="E152" s="37"/>
      <c r="F152" s="31"/>
      <c r="G152" s="31"/>
      <c r="H152" s="30"/>
      <c r="I152" s="29"/>
    </row>
    <row r="153" spans="3:9" x14ac:dyDescent="0.4">
      <c r="C153" s="156"/>
      <c r="D153" s="37"/>
      <c r="E153" s="37"/>
      <c r="F153" s="31"/>
      <c r="G153" s="31"/>
      <c r="H153" s="30"/>
      <c r="I153" s="29"/>
    </row>
    <row r="154" spans="3:9" x14ac:dyDescent="0.4">
      <c r="C154" s="156"/>
      <c r="D154" s="37"/>
      <c r="E154" s="37"/>
      <c r="F154" s="31"/>
      <c r="G154" s="31"/>
      <c r="H154" s="30"/>
      <c r="I154" s="29"/>
    </row>
    <row r="155" spans="3:9" x14ac:dyDescent="0.4">
      <c r="C155" s="156"/>
      <c r="D155" s="37"/>
      <c r="E155" s="37"/>
      <c r="F155" s="31"/>
      <c r="G155" s="31"/>
      <c r="H155" s="30"/>
      <c r="I155" s="29"/>
    </row>
    <row r="156" spans="3:9" x14ac:dyDescent="0.4">
      <c r="C156" s="156"/>
      <c r="D156" s="37"/>
      <c r="E156" s="37"/>
      <c r="F156" s="31"/>
      <c r="G156" s="31"/>
      <c r="H156" s="30"/>
      <c r="I156" s="29"/>
    </row>
    <row r="157" spans="3:9" x14ac:dyDescent="0.4">
      <c r="C157" s="156"/>
      <c r="D157" s="37"/>
      <c r="E157" s="37"/>
      <c r="F157" s="31"/>
      <c r="G157" s="31"/>
      <c r="H157" s="30"/>
      <c r="I157" s="29"/>
    </row>
    <row r="158" spans="3:9" x14ac:dyDescent="0.4">
      <c r="C158" s="156"/>
      <c r="D158" s="37"/>
      <c r="E158" s="37"/>
      <c r="F158" s="31"/>
      <c r="G158" s="31"/>
      <c r="H158" s="30"/>
      <c r="I158" s="29"/>
    </row>
    <row r="159" spans="3:9" x14ac:dyDescent="0.4">
      <c r="C159" s="156"/>
      <c r="D159" s="37"/>
      <c r="E159" s="37"/>
      <c r="F159" s="31"/>
      <c r="G159" s="31"/>
      <c r="H159" s="30"/>
      <c r="I159" s="29"/>
    </row>
    <row r="160" spans="3:9" x14ac:dyDescent="0.4">
      <c r="C160" s="156"/>
      <c r="D160" s="37"/>
      <c r="E160" s="37"/>
      <c r="F160" s="31"/>
      <c r="G160" s="31"/>
      <c r="H160" s="30"/>
      <c r="I160" s="29"/>
    </row>
    <row r="161" spans="3:9" x14ac:dyDescent="0.4">
      <c r="C161" s="156"/>
      <c r="D161" s="37"/>
      <c r="E161" s="37"/>
      <c r="F161" s="31"/>
      <c r="G161" s="31"/>
      <c r="H161" s="30"/>
      <c r="I161" s="29"/>
    </row>
    <row r="162" spans="3:9" x14ac:dyDescent="0.4">
      <c r="C162" s="156"/>
      <c r="D162" s="37"/>
      <c r="E162" s="37"/>
      <c r="F162" s="31"/>
      <c r="G162" s="31"/>
      <c r="H162" s="30"/>
      <c r="I162" s="29"/>
    </row>
    <row r="163" spans="3:9" x14ac:dyDescent="0.4">
      <c r="C163" s="156"/>
      <c r="D163" s="37"/>
      <c r="E163" s="37"/>
      <c r="F163" s="31"/>
      <c r="G163" s="31"/>
      <c r="H163" s="30"/>
      <c r="I163" s="29"/>
    </row>
    <row r="164" spans="3:9" x14ac:dyDescent="0.4">
      <c r="C164" s="156"/>
      <c r="D164" s="37"/>
      <c r="E164" s="37"/>
      <c r="F164" s="31"/>
      <c r="G164" s="31"/>
      <c r="H164" s="30"/>
      <c r="I164" s="29"/>
    </row>
    <row r="165" spans="3:9" x14ac:dyDescent="0.4">
      <c r="C165" s="156"/>
      <c r="D165" s="37"/>
      <c r="E165" s="37"/>
      <c r="F165" s="31"/>
      <c r="G165" s="31"/>
      <c r="H165" s="30"/>
      <c r="I165" s="29"/>
    </row>
    <row r="166" spans="3:9" x14ac:dyDescent="0.4">
      <c r="C166" s="156"/>
      <c r="D166" s="37"/>
      <c r="E166" s="37"/>
      <c r="F166" s="31"/>
      <c r="G166" s="31"/>
      <c r="H166" s="30"/>
      <c r="I166" s="29"/>
    </row>
    <row r="167" spans="3:9" x14ac:dyDescent="0.4">
      <c r="C167" s="156"/>
      <c r="D167" s="37"/>
      <c r="E167" s="37"/>
      <c r="F167" s="31"/>
      <c r="G167" s="31"/>
      <c r="H167" s="30"/>
      <c r="I167" s="29"/>
    </row>
    <row r="168" spans="3:9" x14ac:dyDescent="0.4">
      <c r="C168" s="156"/>
      <c r="D168" s="37"/>
      <c r="E168" s="37"/>
      <c r="F168" s="31"/>
      <c r="G168" s="31"/>
      <c r="H168" s="30"/>
      <c r="I168" s="29"/>
    </row>
    <row r="169" spans="3:9" x14ac:dyDescent="0.4">
      <c r="C169" s="156"/>
      <c r="D169" s="37"/>
      <c r="E169" s="37"/>
      <c r="F169" s="31"/>
      <c r="G169" s="31"/>
      <c r="H169" s="30"/>
      <c r="I169" s="29"/>
    </row>
    <row r="170" spans="3:9" x14ac:dyDescent="0.4">
      <c r="C170" s="156"/>
      <c r="D170" s="37"/>
      <c r="E170" s="37"/>
      <c r="F170" s="31"/>
      <c r="G170" s="31"/>
      <c r="H170" s="30"/>
      <c r="I170" s="29"/>
    </row>
    <row r="171" spans="3:9" x14ac:dyDescent="0.4">
      <c r="C171" s="156"/>
      <c r="D171" s="37"/>
      <c r="E171" s="37"/>
      <c r="F171" s="31"/>
      <c r="G171" s="31"/>
      <c r="H171" s="30"/>
      <c r="I171" s="29"/>
    </row>
    <row r="172" spans="3:9" x14ac:dyDescent="0.4">
      <c r="C172" s="156"/>
      <c r="D172" s="37"/>
      <c r="E172" s="37"/>
      <c r="F172" s="31"/>
      <c r="G172" s="31"/>
      <c r="H172" s="30"/>
      <c r="I172" s="29"/>
    </row>
    <row r="173" spans="3:9" x14ac:dyDescent="0.4">
      <c r="C173" s="156"/>
      <c r="D173" s="37"/>
      <c r="E173" s="37"/>
      <c r="F173" s="31"/>
      <c r="G173" s="31"/>
      <c r="H173" s="30"/>
      <c r="I173" s="29"/>
    </row>
    <row r="174" spans="3:9" x14ac:dyDescent="0.4">
      <c r="C174" s="156"/>
      <c r="D174" s="37"/>
      <c r="E174" s="37"/>
      <c r="F174" s="31"/>
      <c r="G174" s="31"/>
      <c r="H174" s="30"/>
      <c r="I174" s="29"/>
    </row>
    <row r="175" spans="3:9" x14ac:dyDescent="0.4">
      <c r="C175" s="156"/>
      <c r="D175" s="37"/>
      <c r="E175" s="37"/>
      <c r="F175" s="31"/>
      <c r="G175" s="31"/>
      <c r="H175" s="30"/>
      <c r="I175" s="29"/>
    </row>
    <row r="176" spans="3:9" x14ac:dyDescent="0.4">
      <c r="C176" s="156"/>
      <c r="D176" s="37"/>
      <c r="E176" s="37"/>
      <c r="F176" s="31"/>
      <c r="G176" s="31"/>
      <c r="H176" s="30"/>
      <c r="I176" s="29"/>
    </row>
    <row r="177" spans="3:9" x14ac:dyDescent="0.4">
      <c r="C177" s="156"/>
      <c r="D177" s="37"/>
      <c r="E177" s="37"/>
      <c r="F177" s="31"/>
      <c r="G177" s="31"/>
      <c r="H177" s="30"/>
      <c r="I177" s="29"/>
    </row>
    <row r="178" spans="3:9" x14ac:dyDescent="0.4">
      <c r="C178" s="156"/>
      <c r="D178" s="37"/>
      <c r="E178" s="37"/>
      <c r="F178" s="31"/>
      <c r="G178" s="31"/>
      <c r="H178" s="30"/>
      <c r="I178" s="29"/>
    </row>
    <row r="179" spans="3:9" x14ac:dyDescent="0.4">
      <c r="C179" s="156"/>
      <c r="D179" s="37"/>
      <c r="E179" s="37"/>
      <c r="F179" s="31"/>
      <c r="G179" s="31"/>
      <c r="H179" s="30"/>
      <c r="I179" s="29"/>
    </row>
    <row r="180" spans="3:9" x14ac:dyDescent="0.4">
      <c r="C180" s="156"/>
      <c r="D180" s="37"/>
      <c r="E180" s="37"/>
      <c r="F180" s="31"/>
      <c r="G180" s="31"/>
      <c r="H180" s="30"/>
      <c r="I180" s="29"/>
    </row>
    <row r="181" spans="3:9" x14ac:dyDescent="0.4">
      <c r="C181" s="156"/>
      <c r="D181" s="37"/>
      <c r="E181" s="37"/>
      <c r="F181" s="31"/>
      <c r="G181" s="31"/>
      <c r="H181" s="30"/>
      <c r="I181" s="29"/>
    </row>
    <row r="182" spans="3:9" x14ac:dyDescent="0.4">
      <c r="C182" s="156"/>
      <c r="D182" s="37"/>
      <c r="E182" s="37"/>
      <c r="F182" s="31"/>
      <c r="G182" s="31"/>
      <c r="H182" s="30"/>
      <c r="I182" s="29"/>
    </row>
    <row r="183" spans="3:9" x14ac:dyDescent="0.4">
      <c r="C183" s="156"/>
      <c r="D183" s="37"/>
      <c r="E183" s="37"/>
      <c r="F183" s="31"/>
      <c r="G183" s="31"/>
      <c r="H183" s="30"/>
      <c r="I183" s="29"/>
    </row>
    <row r="184" spans="3:9" x14ac:dyDescent="0.4">
      <c r="C184" s="156"/>
      <c r="D184" s="37"/>
      <c r="E184" s="37"/>
      <c r="F184" s="31"/>
      <c r="G184" s="31"/>
      <c r="H184" s="30"/>
      <c r="I184" s="29"/>
    </row>
    <row r="185" spans="3:9" x14ac:dyDescent="0.4">
      <c r="C185" s="156"/>
      <c r="D185" s="37"/>
      <c r="E185" s="37"/>
      <c r="F185" s="31"/>
      <c r="G185" s="31"/>
      <c r="H185" s="30"/>
      <c r="I185" s="29"/>
    </row>
    <row r="186" spans="3:9" x14ac:dyDescent="0.4">
      <c r="C186" s="156"/>
      <c r="D186" s="37"/>
      <c r="E186" s="37"/>
      <c r="F186" s="31"/>
      <c r="G186" s="31"/>
      <c r="H186" s="30"/>
      <c r="I186" s="29"/>
    </row>
    <row r="187" spans="3:9" x14ac:dyDescent="0.4">
      <c r="C187" s="156"/>
      <c r="D187" s="37"/>
      <c r="E187" s="37"/>
      <c r="F187" s="31"/>
      <c r="G187" s="31"/>
      <c r="H187" s="30"/>
      <c r="I187" s="29"/>
    </row>
    <row r="188" spans="3:9" x14ac:dyDescent="0.4">
      <c r="C188" s="156"/>
      <c r="D188" s="37"/>
      <c r="E188" s="37"/>
      <c r="F188" s="31"/>
      <c r="G188" s="31"/>
      <c r="H188" s="30"/>
      <c r="I188" s="29"/>
    </row>
    <row r="189" spans="3:9" x14ac:dyDescent="0.4">
      <c r="C189" s="156"/>
      <c r="D189" s="37"/>
      <c r="E189" s="37"/>
      <c r="F189" s="31"/>
      <c r="G189" s="31"/>
      <c r="H189" s="30"/>
      <c r="I189" s="29"/>
    </row>
    <row r="190" spans="3:9" x14ac:dyDescent="0.4">
      <c r="C190" s="156"/>
      <c r="D190" s="37"/>
      <c r="E190" s="37"/>
      <c r="F190" s="31"/>
      <c r="G190" s="31"/>
      <c r="H190" s="30"/>
      <c r="I190" s="29"/>
    </row>
    <row r="191" spans="3:9" x14ac:dyDescent="0.4">
      <c r="C191" s="156"/>
      <c r="D191" s="37"/>
      <c r="E191" s="37"/>
      <c r="F191" s="31"/>
      <c r="G191" s="31"/>
      <c r="H191" s="30"/>
      <c r="I191" s="29"/>
    </row>
    <row r="192" spans="3:9" x14ac:dyDescent="0.4">
      <c r="C192" s="156"/>
      <c r="D192" s="37"/>
      <c r="E192" s="37"/>
      <c r="F192" s="31"/>
      <c r="G192" s="31"/>
      <c r="H192" s="30"/>
      <c r="I192" s="29"/>
    </row>
    <row r="193" spans="3:9" x14ac:dyDescent="0.4">
      <c r="C193" s="156"/>
      <c r="D193" s="37"/>
      <c r="E193" s="37"/>
      <c r="F193" s="31"/>
      <c r="G193" s="31"/>
      <c r="H193" s="30"/>
      <c r="I193" s="29"/>
    </row>
    <row r="194" spans="3:9" x14ac:dyDescent="0.4">
      <c r="C194" s="156"/>
      <c r="D194" s="37"/>
      <c r="E194" s="37"/>
      <c r="F194" s="31"/>
      <c r="G194" s="31"/>
      <c r="H194" s="30"/>
      <c r="I194" s="29"/>
    </row>
    <row r="195" spans="3:9" x14ac:dyDescent="0.4">
      <c r="C195" s="156"/>
      <c r="D195" s="37"/>
      <c r="E195" s="37"/>
      <c r="F195" s="31"/>
      <c r="G195" s="31"/>
      <c r="H195" s="30"/>
      <c r="I195" s="29"/>
    </row>
    <row r="196" spans="3:9" x14ac:dyDescent="0.4">
      <c r="C196" s="156"/>
      <c r="D196" s="37"/>
      <c r="E196" s="37"/>
      <c r="F196" s="31"/>
      <c r="G196" s="31"/>
      <c r="H196" s="30"/>
      <c r="I196" s="29"/>
    </row>
    <row r="197" spans="3:9" x14ac:dyDescent="0.4">
      <c r="C197" s="156"/>
      <c r="D197" s="37"/>
      <c r="E197" s="37"/>
      <c r="F197" s="31"/>
      <c r="G197" s="31"/>
      <c r="H197" s="30"/>
      <c r="I197" s="29"/>
    </row>
    <row r="198" spans="3:9" x14ac:dyDescent="0.4">
      <c r="C198" s="156"/>
      <c r="D198" s="37"/>
      <c r="E198" s="37"/>
      <c r="F198" s="31"/>
      <c r="G198" s="31"/>
      <c r="H198" s="30"/>
      <c r="I198" s="29"/>
    </row>
    <row r="199" spans="3:9" x14ac:dyDescent="0.4">
      <c r="C199" s="156"/>
      <c r="D199" s="37"/>
      <c r="E199" s="37"/>
      <c r="F199" s="31"/>
      <c r="G199" s="31"/>
      <c r="H199" s="30"/>
      <c r="I199" s="29"/>
    </row>
    <row r="200" spans="3:9" x14ac:dyDescent="0.4">
      <c r="C200" s="156"/>
      <c r="D200" s="37"/>
      <c r="E200" s="37"/>
      <c r="F200" s="31"/>
      <c r="G200" s="31"/>
      <c r="H200" s="30"/>
      <c r="I200" s="29"/>
    </row>
    <row r="201" spans="3:9" x14ac:dyDescent="0.4">
      <c r="C201" s="156"/>
      <c r="D201" s="37"/>
      <c r="E201" s="37"/>
      <c r="F201" s="31"/>
      <c r="G201" s="31"/>
      <c r="H201" s="30"/>
      <c r="I201" s="29"/>
    </row>
    <row r="202" spans="3:9" x14ac:dyDescent="0.4">
      <c r="C202" s="156"/>
      <c r="D202" s="37"/>
      <c r="E202" s="37"/>
      <c r="F202" s="31"/>
      <c r="G202" s="31"/>
      <c r="H202" s="30"/>
      <c r="I202" s="29"/>
    </row>
    <row r="203" spans="3:9" x14ac:dyDescent="0.4">
      <c r="C203" s="156"/>
      <c r="D203" s="37"/>
      <c r="E203" s="37"/>
      <c r="F203" s="31"/>
      <c r="G203" s="31"/>
      <c r="H203" s="30"/>
      <c r="I203" s="29"/>
    </row>
    <row r="204" spans="3:9" x14ac:dyDescent="0.4">
      <c r="C204" s="156"/>
      <c r="D204" s="37"/>
      <c r="E204" s="37"/>
      <c r="F204" s="31"/>
      <c r="G204" s="31"/>
      <c r="H204" s="30"/>
      <c r="I204" s="29"/>
    </row>
    <row r="205" spans="3:9" x14ac:dyDescent="0.4">
      <c r="C205" s="156"/>
      <c r="D205" s="37"/>
      <c r="E205" s="37"/>
      <c r="F205" s="31"/>
      <c r="G205" s="31"/>
      <c r="H205" s="30"/>
      <c r="I205" s="29"/>
    </row>
    <row r="206" spans="3:9" x14ac:dyDescent="0.4">
      <c r="C206" s="156"/>
      <c r="D206" s="37"/>
      <c r="E206" s="37"/>
      <c r="F206" s="31"/>
      <c r="G206" s="31"/>
      <c r="H206" s="30"/>
      <c r="I206" s="29"/>
    </row>
    <row r="207" spans="3:9" x14ac:dyDescent="0.4">
      <c r="C207" s="156"/>
      <c r="D207" s="37"/>
      <c r="E207" s="37"/>
      <c r="F207" s="31"/>
      <c r="G207" s="31"/>
      <c r="H207" s="30"/>
      <c r="I207" s="29"/>
    </row>
    <row r="208" spans="3:9" x14ac:dyDescent="0.4">
      <c r="C208" s="156"/>
      <c r="D208" s="37"/>
      <c r="E208" s="37"/>
      <c r="F208" s="31"/>
      <c r="G208" s="31"/>
      <c r="H208" s="30"/>
      <c r="I208" s="29"/>
    </row>
    <row r="209" spans="3:9" x14ac:dyDescent="0.4">
      <c r="C209" s="156"/>
      <c r="D209" s="37"/>
      <c r="E209" s="37"/>
      <c r="F209" s="31"/>
      <c r="G209" s="31"/>
      <c r="H209" s="30"/>
      <c r="I209" s="29"/>
    </row>
    <row r="210" spans="3:9" x14ac:dyDescent="0.4">
      <c r="C210" s="156"/>
      <c r="D210" s="37"/>
      <c r="E210" s="37"/>
      <c r="F210" s="31"/>
      <c r="G210" s="31"/>
      <c r="H210" s="30"/>
      <c r="I210" s="29"/>
    </row>
    <row r="211" spans="3:9" x14ac:dyDescent="0.4">
      <c r="C211" s="156"/>
      <c r="D211" s="37"/>
      <c r="E211" s="37"/>
      <c r="F211" s="31"/>
      <c r="G211" s="31"/>
      <c r="H211" s="30"/>
      <c r="I211" s="29"/>
    </row>
    <row r="212" spans="3:9" x14ac:dyDescent="0.4">
      <c r="C212" s="156"/>
      <c r="D212" s="37"/>
      <c r="E212" s="37"/>
      <c r="F212" s="31"/>
      <c r="G212" s="31"/>
      <c r="H212" s="30"/>
      <c r="I212" s="29"/>
    </row>
    <row r="213" spans="3:9" x14ac:dyDescent="0.4">
      <c r="C213" s="156"/>
      <c r="D213" s="37"/>
      <c r="E213" s="37"/>
      <c r="F213" s="31"/>
      <c r="G213" s="31"/>
      <c r="H213" s="30"/>
      <c r="I213" s="29"/>
    </row>
    <row r="214" spans="3:9" x14ac:dyDescent="0.4">
      <c r="C214" s="156"/>
      <c r="D214" s="37"/>
      <c r="E214" s="37"/>
      <c r="F214" s="31"/>
      <c r="G214" s="31"/>
      <c r="H214" s="30"/>
      <c r="I214" s="29"/>
    </row>
    <row r="215" spans="3:9" x14ac:dyDescent="0.4">
      <c r="C215" s="156"/>
      <c r="D215" s="37"/>
      <c r="E215" s="37"/>
      <c r="F215" s="31"/>
      <c r="G215" s="31"/>
      <c r="H215" s="30"/>
      <c r="I215" s="29"/>
    </row>
    <row r="216" spans="3:9" x14ac:dyDescent="0.4">
      <c r="C216" s="156"/>
      <c r="D216" s="37"/>
      <c r="E216" s="37"/>
      <c r="F216" s="31"/>
      <c r="G216" s="31"/>
      <c r="H216" s="30"/>
      <c r="I216" s="29"/>
    </row>
    <row r="217" spans="3:9" x14ac:dyDescent="0.4">
      <c r="C217" s="156"/>
      <c r="D217" s="37"/>
      <c r="E217" s="37"/>
      <c r="F217" s="31"/>
      <c r="G217" s="31"/>
      <c r="H217" s="30"/>
      <c r="I217" s="29"/>
    </row>
    <row r="218" spans="3:9" x14ac:dyDescent="0.4">
      <c r="C218" s="156"/>
      <c r="D218" s="37"/>
      <c r="E218" s="37"/>
      <c r="F218" s="31"/>
      <c r="G218" s="31"/>
      <c r="H218" s="30"/>
      <c r="I218" s="29"/>
    </row>
    <row r="219" spans="3:9" x14ac:dyDescent="0.4">
      <c r="C219" s="156"/>
      <c r="D219" s="37"/>
      <c r="E219" s="37"/>
      <c r="F219" s="31"/>
      <c r="G219" s="31"/>
      <c r="H219" s="30"/>
      <c r="I219" s="29"/>
    </row>
    <row r="220" spans="3:9" x14ac:dyDescent="0.4">
      <c r="C220" s="156"/>
      <c r="D220" s="37"/>
      <c r="E220" s="37"/>
      <c r="F220" s="31"/>
      <c r="G220" s="31"/>
      <c r="H220" s="30"/>
      <c r="I220" s="29"/>
    </row>
    <row r="221" spans="3:9" x14ac:dyDescent="0.4">
      <c r="C221" s="156"/>
      <c r="D221" s="37"/>
      <c r="E221" s="37"/>
      <c r="F221" s="31"/>
      <c r="G221" s="31"/>
      <c r="H221" s="30"/>
      <c r="I221" s="29"/>
    </row>
    <row r="222" spans="3:9" x14ac:dyDescent="0.4">
      <c r="C222" s="156"/>
      <c r="D222" s="37"/>
      <c r="E222" s="37"/>
      <c r="F222" s="31"/>
      <c r="G222" s="31"/>
      <c r="H222" s="30"/>
      <c r="I222" s="29"/>
    </row>
    <row r="223" spans="3:9" x14ac:dyDescent="0.4">
      <c r="C223" s="156"/>
      <c r="D223" s="37"/>
      <c r="E223" s="37"/>
      <c r="F223" s="31"/>
      <c r="G223" s="31"/>
      <c r="H223" s="30"/>
      <c r="I223" s="29"/>
    </row>
    <row r="224" spans="3:9" x14ac:dyDescent="0.4">
      <c r="C224" s="156"/>
      <c r="D224" s="37"/>
      <c r="E224" s="37"/>
      <c r="F224" s="31"/>
      <c r="G224" s="31"/>
      <c r="H224" s="30"/>
      <c r="I224" s="29"/>
    </row>
    <row r="225" spans="3:9" x14ac:dyDescent="0.4">
      <c r="C225" s="156"/>
      <c r="D225" s="37"/>
      <c r="E225" s="37"/>
      <c r="F225" s="31"/>
      <c r="G225" s="31"/>
      <c r="H225" s="30"/>
      <c r="I225" s="29"/>
    </row>
    <row r="226" spans="3:9" x14ac:dyDescent="0.4">
      <c r="C226" s="156"/>
      <c r="D226" s="37"/>
      <c r="E226" s="37"/>
      <c r="F226" s="31"/>
      <c r="G226" s="31"/>
      <c r="H226" s="30"/>
      <c r="I226" s="29"/>
    </row>
    <row r="227" spans="3:9" x14ac:dyDescent="0.4">
      <c r="C227" s="156"/>
      <c r="D227" s="37"/>
      <c r="E227" s="37"/>
      <c r="F227" s="31"/>
      <c r="G227" s="31"/>
      <c r="H227" s="30"/>
      <c r="I227" s="29"/>
    </row>
    <row r="228" spans="3:9" x14ac:dyDescent="0.4">
      <c r="C228" s="156"/>
      <c r="D228" s="37"/>
      <c r="E228" s="37"/>
      <c r="F228" s="31"/>
      <c r="G228" s="31"/>
      <c r="H228" s="30"/>
      <c r="I228" s="29"/>
    </row>
    <row r="229" spans="3:9" x14ac:dyDescent="0.4">
      <c r="C229" s="156"/>
      <c r="D229" s="37"/>
      <c r="E229" s="37"/>
      <c r="F229" s="31"/>
      <c r="G229" s="31"/>
      <c r="H229" s="30"/>
      <c r="I229" s="29"/>
    </row>
    <row r="230" spans="3:9" x14ac:dyDescent="0.4">
      <c r="C230" s="156"/>
      <c r="D230" s="37"/>
      <c r="E230" s="37"/>
      <c r="F230" s="31"/>
      <c r="G230" s="31"/>
      <c r="H230" s="30"/>
      <c r="I230" s="29"/>
    </row>
    <row r="231" spans="3:9" x14ac:dyDescent="0.4">
      <c r="C231" s="156"/>
      <c r="D231" s="37"/>
      <c r="E231" s="37"/>
      <c r="F231" s="31"/>
      <c r="G231" s="31"/>
      <c r="H231" s="30"/>
      <c r="I231" s="29"/>
    </row>
    <row r="232" spans="3:9" x14ac:dyDescent="0.4">
      <c r="C232" s="156"/>
      <c r="D232" s="37"/>
      <c r="E232" s="37"/>
      <c r="F232" s="31"/>
      <c r="G232" s="31"/>
      <c r="H232" s="30"/>
      <c r="I232" s="29"/>
    </row>
    <row r="233" spans="3:9" x14ac:dyDescent="0.4">
      <c r="C233" s="156"/>
      <c r="D233" s="37"/>
      <c r="E233" s="37"/>
      <c r="F233" s="31"/>
      <c r="G233" s="31"/>
      <c r="H233" s="30"/>
      <c r="I233" s="29"/>
    </row>
    <row r="234" spans="3:9" x14ac:dyDescent="0.4">
      <c r="C234" s="156"/>
      <c r="D234" s="37"/>
      <c r="E234" s="37"/>
      <c r="F234" s="31"/>
      <c r="G234" s="31"/>
      <c r="H234" s="30"/>
      <c r="I234" s="29"/>
    </row>
    <row r="235" spans="3:9" x14ac:dyDescent="0.4">
      <c r="C235" s="156"/>
      <c r="D235" s="37"/>
      <c r="E235" s="37"/>
      <c r="F235" s="31"/>
      <c r="G235" s="31"/>
      <c r="H235" s="30"/>
      <c r="I235" s="29"/>
    </row>
    <row r="236" spans="3:9" x14ac:dyDescent="0.4">
      <c r="C236" s="156"/>
      <c r="D236" s="37"/>
      <c r="E236" s="37"/>
      <c r="F236" s="31"/>
      <c r="G236" s="31"/>
      <c r="H236" s="30"/>
      <c r="I236" s="29"/>
    </row>
    <row r="237" spans="3:9" x14ac:dyDescent="0.4">
      <c r="C237" s="156"/>
      <c r="D237" s="37"/>
      <c r="E237" s="37"/>
      <c r="F237" s="31"/>
      <c r="G237" s="31"/>
      <c r="H237" s="30"/>
      <c r="I237" s="29"/>
    </row>
    <row r="238" spans="3:9" x14ac:dyDescent="0.4">
      <c r="C238" s="156"/>
      <c r="D238" s="37"/>
      <c r="E238" s="37"/>
      <c r="F238" s="31"/>
      <c r="G238" s="31"/>
      <c r="H238" s="30"/>
      <c r="I238" s="29"/>
    </row>
    <row r="239" spans="3:9" x14ac:dyDescent="0.4">
      <c r="C239" s="156"/>
      <c r="D239" s="37"/>
      <c r="E239" s="37"/>
      <c r="F239" s="31"/>
      <c r="G239" s="31"/>
      <c r="H239" s="30"/>
      <c r="I239" s="29"/>
    </row>
    <row r="240" spans="3:9" x14ac:dyDescent="0.4">
      <c r="C240" s="156"/>
      <c r="D240" s="37"/>
      <c r="E240" s="37"/>
      <c r="F240" s="31"/>
      <c r="G240" s="31"/>
      <c r="H240" s="30"/>
      <c r="I240" s="29"/>
    </row>
    <row r="241" spans="3:9" x14ac:dyDescent="0.4">
      <c r="C241" s="156"/>
      <c r="D241" s="37"/>
      <c r="E241" s="37"/>
      <c r="F241" s="31"/>
      <c r="G241" s="31"/>
      <c r="H241" s="30"/>
      <c r="I241" s="29"/>
    </row>
    <row r="242" spans="3:9" x14ac:dyDescent="0.4">
      <c r="C242" s="156"/>
      <c r="D242" s="37"/>
      <c r="E242" s="37"/>
      <c r="F242" s="31"/>
      <c r="G242" s="31"/>
      <c r="H242" s="30"/>
      <c r="I242" s="29"/>
    </row>
    <row r="243" spans="3:9" x14ac:dyDescent="0.4">
      <c r="C243" s="156"/>
      <c r="D243" s="37"/>
      <c r="E243" s="37"/>
      <c r="F243" s="31"/>
      <c r="G243" s="31"/>
      <c r="H243" s="30"/>
      <c r="I243" s="29"/>
    </row>
    <row r="244" spans="3:9" x14ac:dyDescent="0.4">
      <c r="C244" s="156"/>
      <c r="D244" s="37"/>
      <c r="E244" s="37"/>
      <c r="F244" s="31"/>
      <c r="G244" s="31"/>
      <c r="H244" s="30"/>
      <c r="I244" s="29"/>
    </row>
    <row r="245" spans="3:9" x14ac:dyDescent="0.4">
      <c r="C245" s="156"/>
      <c r="D245" s="37"/>
      <c r="E245" s="37"/>
      <c r="F245" s="31"/>
      <c r="G245" s="31"/>
      <c r="H245" s="30"/>
      <c r="I245" s="29"/>
    </row>
    <row r="246" spans="3:9" x14ac:dyDescent="0.4">
      <c r="C246" s="156"/>
      <c r="D246" s="37"/>
      <c r="E246" s="37"/>
      <c r="F246" s="31"/>
      <c r="G246" s="31"/>
      <c r="H246" s="30"/>
      <c r="I246" s="29"/>
    </row>
    <row r="247" spans="3:9" x14ac:dyDescent="0.4">
      <c r="C247" s="156"/>
      <c r="D247" s="37"/>
      <c r="E247" s="37"/>
      <c r="F247" s="31"/>
      <c r="G247" s="31"/>
      <c r="H247" s="30"/>
      <c r="I247" s="29"/>
    </row>
    <row r="248" spans="3:9" x14ac:dyDescent="0.4">
      <c r="C248" s="156"/>
      <c r="D248" s="37"/>
      <c r="E248" s="37"/>
      <c r="F248" s="31"/>
      <c r="G248" s="31"/>
      <c r="H248" s="30"/>
      <c r="I248" s="29"/>
    </row>
    <row r="249" spans="3:9" x14ac:dyDescent="0.4">
      <c r="C249" s="156"/>
      <c r="D249" s="37"/>
      <c r="E249" s="37"/>
      <c r="F249" s="31"/>
      <c r="G249" s="31"/>
      <c r="H249" s="30"/>
      <c r="I249" s="29"/>
    </row>
    <row r="250" spans="3:9" x14ac:dyDescent="0.4">
      <c r="C250" s="156"/>
      <c r="D250" s="37"/>
      <c r="E250" s="37"/>
      <c r="F250" s="31"/>
      <c r="G250" s="31"/>
      <c r="H250" s="30"/>
      <c r="I250" s="29"/>
    </row>
    <row r="251" spans="3:9" x14ac:dyDescent="0.4">
      <c r="C251" s="156"/>
      <c r="D251" s="37"/>
      <c r="E251" s="37"/>
      <c r="F251" s="31"/>
      <c r="G251" s="31"/>
      <c r="H251" s="30"/>
      <c r="I251" s="29"/>
    </row>
    <row r="252" spans="3:9" x14ac:dyDescent="0.4">
      <c r="C252" s="156"/>
      <c r="D252" s="37"/>
      <c r="E252" s="37"/>
      <c r="F252" s="31"/>
      <c r="G252" s="31"/>
      <c r="H252" s="30"/>
      <c r="I252" s="29"/>
    </row>
    <row r="253" spans="3:9" x14ac:dyDescent="0.4">
      <c r="C253" s="156"/>
      <c r="D253" s="37"/>
      <c r="E253" s="37"/>
      <c r="F253" s="31"/>
      <c r="G253" s="31"/>
      <c r="H253" s="30"/>
      <c r="I253" s="29"/>
    </row>
    <row r="254" spans="3:9" x14ac:dyDescent="0.4">
      <c r="C254" s="156"/>
      <c r="D254" s="37"/>
      <c r="E254" s="37"/>
      <c r="F254" s="31"/>
      <c r="G254" s="31"/>
      <c r="H254" s="30"/>
      <c r="I254" s="29"/>
    </row>
    <row r="255" spans="3:9" x14ac:dyDescent="0.4">
      <c r="C255" s="156"/>
      <c r="D255" s="37"/>
      <c r="E255" s="37"/>
      <c r="F255" s="31"/>
      <c r="G255" s="31"/>
      <c r="H255" s="30"/>
      <c r="I255" s="29"/>
    </row>
    <row r="256" spans="3:9" x14ac:dyDescent="0.4">
      <c r="C256" s="156"/>
      <c r="D256" s="37"/>
      <c r="E256" s="37"/>
      <c r="F256" s="31"/>
      <c r="G256" s="31"/>
      <c r="H256" s="30"/>
      <c r="I256" s="29"/>
    </row>
    <row r="257" spans="3:9" x14ac:dyDescent="0.4">
      <c r="C257" s="156"/>
      <c r="D257" s="37"/>
      <c r="E257" s="37"/>
      <c r="F257" s="31"/>
      <c r="G257" s="31"/>
      <c r="H257" s="30"/>
      <c r="I257" s="29"/>
    </row>
    <row r="258" spans="3:9" x14ac:dyDescent="0.4">
      <c r="C258" s="156"/>
      <c r="D258" s="37"/>
      <c r="E258" s="37"/>
      <c r="F258" s="31"/>
      <c r="G258" s="31"/>
      <c r="H258" s="30"/>
      <c r="I258" s="29"/>
    </row>
    <row r="259" spans="3:9" x14ac:dyDescent="0.4">
      <c r="C259" s="156"/>
      <c r="D259" s="37"/>
      <c r="E259" s="37"/>
      <c r="F259" s="31"/>
      <c r="G259" s="31"/>
      <c r="H259" s="30"/>
      <c r="I259" s="29"/>
    </row>
    <row r="260" spans="3:9" x14ac:dyDescent="0.4">
      <c r="C260" s="156"/>
      <c r="D260" s="37"/>
      <c r="E260" s="37"/>
      <c r="F260" s="31"/>
      <c r="G260" s="31"/>
      <c r="H260" s="30"/>
      <c r="I260" s="29"/>
    </row>
    <row r="261" spans="3:9" x14ac:dyDescent="0.4">
      <c r="C261" s="156"/>
      <c r="D261" s="37"/>
      <c r="E261" s="37"/>
      <c r="F261" s="31"/>
      <c r="G261" s="31"/>
      <c r="H261" s="30"/>
      <c r="I261" s="29"/>
    </row>
    <row r="262" spans="3:9" x14ac:dyDescent="0.4">
      <c r="C262" s="156"/>
      <c r="D262" s="37"/>
      <c r="E262" s="37"/>
      <c r="F262" s="31"/>
      <c r="G262" s="31"/>
      <c r="H262" s="30"/>
      <c r="I262" s="29"/>
    </row>
    <row r="263" spans="3:9" x14ac:dyDescent="0.4">
      <c r="C263" s="156"/>
      <c r="D263" s="37"/>
      <c r="E263" s="37"/>
      <c r="F263" s="31"/>
      <c r="G263" s="31"/>
      <c r="H263" s="30"/>
      <c r="I263" s="29"/>
    </row>
    <row r="264" spans="3:9" x14ac:dyDescent="0.4">
      <c r="C264" s="156"/>
      <c r="D264" s="37"/>
      <c r="E264" s="37"/>
      <c r="F264" s="31"/>
      <c r="G264" s="31"/>
      <c r="H264" s="30"/>
      <c r="I264" s="29"/>
    </row>
    <row r="265" spans="3:9" x14ac:dyDescent="0.4">
      <c r="C265" s="156"/>
      <c r="D265" s="37"/>
      <c r="E265" s="37"/>
      <c r="F265" s="31"/>
      <c r="G265" s="31"/>
      <c r="H265" s="30"/>
      <c r="I265" s="29"/>
    </row>
    <row r="266" spans="3:9" x14ac:dyDescent="0.4">
      <c r="C266" s="156"/>
      <c r="D266" s="37"/>
      <c r="E266" s="37"/>
      <c r="F266" s="31"/>
      <c r="G266" s="31"/>
      <c r="H266" s="30"/>
      <c r="I266" s="29"/>
    </row>
    <row r="267" spans="3:9" x14ac:dyDescent="0.4">
      <c r="C267" s="156"/>
      <c r="D267" s="37"/>
      <c r="E267" s="37"/>
      <c r="F267" s="31"/>
      <c r="G267" s="31"/>
      <c r="H267" s="30"/>
      <c r="I267" s="29"/>
    </row>
    <row r="268" spans="3:9" x14ac:dyDescent="0.4">
      <c r="C268" s="156"/>
      <c r="D268" s="37"/>
      <c r="E268" s="37"/>
      <c r="F268" s="31"/>
      <c r="G268" s="31"/>
      <c r="H268" s="30"/>
      <c r="I268" s="29"/>
    </row>
    <row r="269" spans="3:9" x14ac:dyDescent="0.4">
      <c r="C269" s="156"/>
      <c r="D269" s="37"/>
      <c r="E269" s="37"/>
      <c r="F269" s="31"/>
      <c r="G269" s="31"/>
      <c r="H269" s="30"/>
      <c r="I269" s="29"/>
    </row>
    <row r="270" spans="3:9" x14ac:dyDescent="0.4">
      <c r="C270" s="156"/>
      <c r="D270" s="37"/>
      <c r="E270" s="37"/>
      <c r="F270" s="31"/>
      <c r="G270" s="31"/>
      <c r="H270" s="30"/>
      <c r="I270" s="29"/>
    </row>
    <row r="271" spans="3:9" x14ac:dyDescent="0.4">
      <c r="C271" s="156"/>
      <c r="D271" s="37"/>
      <c r="E271" s="37"/>
      <c r="F271" s="31"/>
      <c r="G271" s="31"/>
      <c r="H271" s="30"/>
      <c r="I271" s="29"/>
    </row>
    <row r="272" spans="3:9" x14ac:dyDescent="0.4">
      <c r="C272" s="156"/>
      <c r="D272" s="37"/>
      <c r="E272" s="37"/>
      <c r="F272" s="31"/>
      <c r="G272" s="31"/>
      <c r="H272" s="30"/>
      <c r="I272" s="29"/>
    </row>
    <row r="273" spans="3:9" x14ac:dyDescent="0.4">
      <c r="C273" s="156"/>
      <c r="D273" s="37"/>
      <c r="E273" s="37"/>
      <c r="F273" s="31"/>
      <c r="G273" s="31"/>
      <c r="H273" s="30"/>
      <c r="I273" s="29"/>
    </row>
    <row r="274" spans="3:9" x14ac:dyDescent="0.4">
      <c r="C274" s="156"/>
      <c r="D274" s="37"/>
      <c r="E274" s="37"/>
      <c r="F274" s="31"/>
      <c r="G274" s="31"/>
      <c r="H274" s="30"/>
      <c r="I274" s="29"/>
    </row>
    <row r="275" spans="3:9" x14ac:dyDescent="0.4">
      <c r="C275" s="156"/>
      <c r="D275" s="37"/>
      <c r="E275" s="37"/>
      <c r="F275" s="31"/>
      <c r="G275" s="31"/>
      <c r="H275" s="30"/>
      <c r="I275" s="29"/>
    </row>
    <row r="276" spans="3:9" x14ac:dyDescent="0.4">
      <c r="C276" s="156"/>
      <c r="D276" s="37"/>
      <c r="E276" s="37"/>
      <c r="F276" s="31"/>
      <c r="G276" s="31"/>
      <c r="H276" s="30"/>
      <c r="I276" s="29"/>
    </row>
    <row r="277" spans="3:9" x14ac:dyDescent="0.4">
      <c r="C277" s="156"/>
      <c r="D277" s="37"/>
      <c r="E277" s="37"/>
      <c r="F277" s="31"/>
      <c r="G277" s="31"/>
      <c r="H277" s="30"/>
      <c r="I277" s="29"/>
    </row>
    <row r="278" spans="3:9" x14ac:dyDescent="0.4">
      <c r="C278" s="156"/>
      <c r="D278" s="37"/>
      <c r="E278" s="37"/>
      <c r="F278" s="31"/>
      <c r="G278" s="31"/>
      <c r="H278" s="30"/>
      <c r="I278" s="29"/>
    </row>
    <row r="279" spans="3:9" x14ac:dyDescent="0.4">
      <c r="C279" s="156"/>
      <c r="D279" s="37"/>
      <c r="E279" s="37"/>
      <c r="F279" s="31"/>
      <c r="G279" s="31"/>
      <c r="H279" s="30"/>
      <c r="I279" s="29"/>
    </row>
    <row r="280" spans="3:9" x14ac:dyDescent="0.4">
      <c r="C280" s="156"/>
      <c r="D280" s="37"/>
      <c r="E280" s="37"/>
      <c r="F280" s="31"/>
      <c r="G280" s="31"/>
      <c r="H280" s="30"/>
      <c r="I280" s="29"/>
    </row>
    <row r="281" spans="3:9" x14ac:dyDescent="0.4">
      <c r="C281" s="156"/>
      <c r="D281" s="37"/>
      <c r="E281" s="37"/>
      <c r="F281" s="31"/>
      <c r="G281" s="31"/>
      <c r="H281" s="30"/>
      <c r="I281" s="29"/>
    </row>
    <row r="282" spans="3:9" x14ac:dyDescent="0.4">
      <c r="C282" s="156"/>
      <c r="D282" s="37"/>
      <c r="E282" s="37"/>
      <c r="F282" s="31"/>
      <c r="G282" s="31"/>
      <c r="H282" s="30"/>
      <c r="I282" s="29"/>
    </row>
    <row r="283" spans="3:9" x14ac:dyDescent="0.4">
      <c r="C283" s="156"/>
      <c r="D283" s="37"/>
      <c r="E283" s="37"/>
      <c r="F283" s="31"/>
      <c r="G283" s="31"/>
      <c r="H283" s="30"/>
      <c r="I283" s="29"/>
    </row>
    <row r="284" spans="3:9" x14ac:dyDescent="0.4">
      <c r="C284" s="156"/>
      <c r="D284" s="37"/>
      <c r="E284" s="37"/>
      <c r="F284" s="31"/>
      <c r="G284" s="31"/>
      <c r="H284" s="30"/>
      <c r="I284" s="29"/>
    </row>
    <row r="285" spans="3:9" x14ac:dyDescent="0.4">
      <c r="C285" s="156"/>
      <c r="D285" s="37"/>
      <c r="E285" s="37"/>
      <c r="F285" s="31"/>
      <c r="G285" s="31"/>
      <c r="H285" s="30"/>
      <c r="I285" s="29"/>
    </row>
    <row r="286" spans="3:9" x14ac:dyDescent="0.4">
      <c r="C286" s="156"/>
      <c r="D286" s="37"/>
      <c r="E286" s="37"/>
      <c r="F286" s="31"/>
      <c r="G286" s="31"/>
      <c r="H286" s="30"/>
      <c r="I286" s="29"/>
    </row>
    <row r="287" spans="3:9" x14ac:dyDescent="0.4">
      <c r="C287" s="156"/>
      <c r="D287" s="37"/>
      <c r="E287" s="37"/>
      <c r="F287" s="31"/>
      <c r="G287" s="31"/>
      <c r="H287" s="30"/>
      <c r="I287" s="29"/>
    </row>
    <row r="288" spans="3:9" x14ac:dyDescent="0.4">
      <c r="C288" s="156"/>
      <c r="D288" s="37"/>
      <c r="E288" s="37"/>
      <c r="F288" s="31"/>
      <c r="G288" s="31"/>
      <c r="H288" s="30"/>
      <c r="I288" s="29"/>
    </row>
    <row r="289" spans="3:9" x14ac:dyDescent="0.4">
      <c r="C289" s="156"/>
      <c r="D289" s="37"/>
      <c r="E289" s="37"/>
      <c r="F289" s="31"/>
      <c r="G289" s="31"/>
      <c r="H289" s="30"/>
      <c r="I289" s="29"/>
    </row>
    <row r="290" spans="3:9" x14ac:dyDescent="0.4">
      <c r="C290" s="156"/>
      <c r="D290" s="37"/>
      <c r="E290" s="37"/>
      <c r="F290" s="31"/>
      <c r="G290" s="31"/>
      <c r="H290" s="30"/>
      <c r="I290" s="29"/>
    </row>
    <row r="291" spans="3:9" x14ac:dyDescent="0.4">
      <c r="C291" s="156"/>
      <c r="D291" s="37"/>
      <c r="E291" s="37"/>
      <c r="F291" s="31"/>
      <c r="G291" s="31"/>
      <c r="H291" s="30"/>
      <c r="I291" s="29"/>
    </row>
    <row r="292" spans="3:9" x14ac:dyDescent="0.4">
      <c r="C292" s="156"/>
      <c r="D292" s="37"/>
      <c r="E292" s="37"/>
      <c r="F292" s="31"/>
      <c r="G292" s="31"/>
      <c r="H292" s="30"/>
      <c r="I292" s="29"/>
    </row>
    <row r="293" spans="3:9" x14ac:dyDescent="0.4">
      <c r="C293" s="156"/>
      <c r="D293" s="37"/>
      <c r="E293" s="37"/>
      <c r="F293" s="31"/>
      <c r="G293" s="31"/>
      <c r="H293" s="30"/>
      <c r="I293" s="29"/>
    </row>
    <row r="294" spans="3:9" x14ac:dyDescent="0.4">
      <c r="C294" s="156"/>
      <c r="D294" s="37"/>
      <c r="E294" s="37"/>
      <c r="F294" s="31"/>
      <c r="G294" s="31"/>
      <c r="H294" s="30"/>
      <c r="I294" s="29"/>
    </row>
    <row r="295" spans="3:9" x14ac:dyDescent="0.4">
      <c r="C295" s="156"/>
      <c r="D295" s="37"/>
      <c r="E295" s="37"/>
      <c r="F295" s="31"/>
      <c r="G295" s="31"/>
      <c r="H295" s="30"/>
      <c r="I295" s="29"/>
    </row>
    <row r="296" spans="3:9" x14ac:dyDescent="0.4">
      <c r="C296" s="156"/>
      <c r="D296" s="37"/>
      <c r="E296" s="37"/>
      <c r="F296" s="31"/>
      <c r="G296" s="31"/>
      <c r="H296" s="30"/>
      <c r="I296" s="29"/>
    </row>
    <row r="297" spans="3:9" x14ac:dyDescent="0.4">
      <c r="C297" s="156"/>
      <c r="D297" s="37"/>
      <c r="E297" s="37"/>
      <c r="F297" s="31"/>
      <c r="G297" s="31"/>
      <c r="H297" s="30"/>
      <c r="I297" s="29"/>
    </row>
    <row r="298" spans="3:9" x14ac:dyDescent="0.4">
      <c r="C298" s="156"/>
      <c r="D298" s="37"/>
      <c r="E298" s="37"/>
      <c r="F298" s="31"/>
      <c r="G298" s="31"/>
      <c r="H298" s="30"/>
      <c r="I298" s="29"/>
    </row>
    <row r="299" spans="3:9" x14ac:dyDescent="0.4">
      <c r="C299" s="156"/>
      <c r="D299" s="37"/>
      <c r="E299" s="37"/>
      <c r="F299" s="31"/>
      <c r="G299" s="31"/>
      <c r="H299" s="30"/>
      <c r="I299" s="29"/>
    </row>
    <row r="300" spans="3:9" x14ac:dyDescent="0.4">
      <c r="C300" s="156"/>
      <c r="D300" s="37"/>
      <c r="E300" s="37"/>
      <c r="F300" s="31"/>
      <c r="G300" s="31"/>
      <c r="H300" s="30"/>
      <c r="I300" s="29"/>
    </row>
    <row r="301" spans="3:9" x14ac:dyDescent="0.4">
      <c r="C301" s="156"/>
      <c r="D301" s="37"/>
      <c r="E301" s="37"/>
      <c r="F301" s="31"/>
      <c r="G301" s="31"/>
      <c r="H301" s="30"/>
      <c r="I301" s="29"/>
    </row>
    <row r="302" spans="3:9" x14ac:dyDescent="0.4">
      <c r="C302" s="156"/>
      <c r="D302" s="37"/>
      <c r="E302" s="37"/>
      <c r="F302" s="31"/>
      <c r="G302" s="31"/>
      <c r="H302" s="30"/>
      <c r="I302" s="29"/>
    </row>
    <row r="303" spans="3:9" x14ac:dyDescent="0.4">
      <c r="C303" s="156"/>
      <c r="D303" s="37"/>
      <c r="E303" s="37"/>
      <c r="F303" s="31"/>
      <c r="G303" s="31"/>
      <c r="H303" s="30"/>
      <c r="I303" s="29"/>
    </row>
    <row r="304" spans="3:9" x14ac:dyDescent="0.4">
      <c r="C304" s="156"/>
      <c r="D304" s="37"/>
      <c r="E304" s="37"/>
      <c r="F304" s="31"/>
      <c r="G304" s="31"/>
      <c r="H304" s="30"/>
      <c r="I304" s="29"/>
    </row>
    <row r="305" spans="3:9" x14ac:dyDescent="0.4">
      <c r="C305" s="156"/>
      <c r="D305" s="37"/>
      <c r="E305" s="37"/>
      <c r="F305" s="31"/>
      <c r="G305" s="31"/>
      <c r="H305" s="30"/>
      <c r="I305" s="29"/>
    </row>
    <row r="306" spans="3:9" x14ac:dyDescent="0.4">
      <c r="C306" s="156"/>
      <c r="D306" s="37"/>
      <c r="E306" s="37"/>
      <c r="F306" s="31"/>
      <c r="G306" s="31"/>
      <c r="H306" s="30"/>
      <c r="I306" s="29"/>
    </row>
    <row r="307" spans="3:9" x14ac:dyDescent="0.4">
      <c r="C307" s="156"/>
      <c r="D307" s="37"/>
      <c r="E307" s="37"/>
      <c r="F307" s="31"/>
      <c r="G307" s="31"/>
      <c r="H307" s="30"/>
      <c r="I307" s="29"/>
    </row>
    <row r="308" spans="3:9" x14ac:dyDescent="0.4">
      <c r="C308" s="156"/>
      <c r="D308" s="37"/>
      <c r="E308" s="37"/>
      <c r="F308" s="31"/>
      <c r="G308" s="31"/>
      <c r="H308" s="30"/>
      <c r="I308" s="29"/>
    </row>
    <row r="309" spans="3:9" x14ac:dyDescent="0.4">
      <c r="C309" s="156"/>
      <c r="D309" s="37"/>
      <c r="E309" s="37"/>
      <c r="F309" s="31"/>
      <c r="G309" s="31"/>
      <c r="H309" s="30"/>
      <c r="I309" s="29"/>
    </row>
    <row r="310" spans="3:9" x14ac:dyDescent="0.4">
      <c r="C310" s="156"/>
      <c r="D310" s="37"/>
      <c r="E310" s="37"/>
      <c r="F310" s="31"/>
      <c r="G310" s="31"/>
      <c r="H310" s="30"/>
      <c r="I310" s="29"/>
    </row>
    <row r="311" spans="3:9" x14ac:dyDescent="0.4">
      <c r="C311" s="156"/>
      <c r="D311" s="37"/>
      <c r="E311" s="37"/>
      <c r="F311" s="31"/>
      <c r="G311" s="31"/>
      <c r="H311" s="30"/>
      <c r="I311" s="29"/>
    </row>
    <row r="312" spans="3:9" x14ac:dyDescent="0.4">
      <c r="C312" s="156"/>
      <c r="D312" s="37"/>
      <c r="E312" s="37"/>
      <c r="F312" s="31"/>
      <c r="G312" s="31"/>
      <c r="H312" s="30"/>
      <c r="I312" s="29"/>
    </row>
    <row r="313" spans="3:9" x14ac:dyDescent="0.4">
      <c r="C313" s="156"/>
      <c r="D313" s="37"/>
      <c r="E313" s="37"/>
      <c r="F313" s="31"/>
      <c r="G313" s="31"/>
      <c r="H313" s="30"/>
      <c r="I313" s="29"/>
    </row>
    <row r="314" spans="3:9" x14ac:dyDescent="0.4">
      <c r="C314" s="156"/>
      <c r="D314" s="37"/>
      <c r="E314" s="37"/>
      <c r="F314" s="31"/>
      <c r="G314" s="31"/>
      <c r="H314" s="30"/>
      <c r="I314" s="29"/>
    </row>
    <row r="315" spans="3:9" x14ac:dyDescent="0.4">
      <c r="C315" s="156"/>
      <c r="D315" s="37"/>
      <c r="E315" s="37"/>
      <c r="F315" s="31"/>
      <c r="G315" s="31"/>
      <c r="H315" s="30"/>
      <c r="I315" s="29"/>
    </row>
    <row r="316" spans="3:9" x14ac:dyDescent="0.4">
      <c r="C316" s="156"/>
      <c r="D316" s="37"/>
      <c r="E316" s="37"/>
      <c r="F316" s="31"/>
      <c r="G316" s="31"/>
      <c r="H316" s="30"/>
      <c r="I316" s="29"/>
    </row>
    <row r="317" spans="3:9" x14ac:dyDescent="0.4">
      <c r="C317" s="156"/>
      <c r="D317" s="37"/>
      <c r="E317" s="37"/>
      <c r="F317" s="31"/>
      <c r="G317" s="31"/>
      <c r="H317" s="30"/>
      <c r="I317" s="29"/>
    </row>
    <row r="318" spans="3:9" x14ac:dyDescent="0.4">
      <c r="C318" s="156"/>
      <c r="D318" s="37"/>
      <c r="E318" s="37"/>
      <c r="F318" s="31"/>
      <c r="G318" s="31"/>
      <c r="H318" s="30"/>
      <c r="I318" s="29"/>
    </row>
    <row r="319" spans="3:9" x14ac:dyDescent="0.4">
      <c r="C319" s="156"/>
      <c r="D319" s="37"/>
      <c r="E319" s="37"/>
      <c r="F319" s="31"/>
      <c r="G319" s="31"/>
      <c r="H319" s="30"/>
      <c r="I319" s="29"/>
    </row>
    <row r="320" spans="3:9" x14ac:dyDescent="0.4">
      <c r="C320" s="156"/>
      <c r="D320" s="37"/>
      <c r="E320" s="37"/>
      <c r="F320" s="31"/>
      <c r="G320" s="31"/>
      <c r="H320" s="30"/>
      <c r="I320" s="29"/>
    </row>
    <row r="321" spans="3:9" x14ac:dyDescent="0.4">
      <c r="C321" s="156"/>
      <c r="D321" s="37"/>
      <c r="E321" s="37"/>
      <c r="F321" s="31"/>
      <c r="G321" s="31"/>
      <c r="H321" s="30"/>
      <c r="I321" s="29"/>
    </row>
    <row r="322" spans="3:9" x14ac:dyDescent="0.4">
      <c r="C322" s="156"/>
      <c r="D322" s="37"/>
      <c r="E322" s="37"/>
      <c r="F322" s="31"/>
      <c r="G322" s="31"/>
      <c r="H322" s="30"/>
      <c r="I322" s="29"/>
    </row>
    <row r="323" spans="3:9" x14ac:dyDescent="0.4">
      <c r="C323" s="156"/>
      <c r="D323" s="37"/>
      <c r="E323" s="37"/>
      <c r="F323" s="31"/>
      <c r="G323" s="31"/>
      <c r="H323" s="30"/>
      <c r="I323" s="29"/>
    </row>
    <row r="324" spans="3:9" x14ac:dyDescent="0.4">
      <c r="C324" s="156"/>
      <c r="D324" s="37"/>
      <c r="E324" s="37"/>
      <c r="F324" s="31"/>
      <c r="G324" s="31"/>
      <c r="H324" s="30"/>
      <c r="I324" s="29"/>
    </row>
    <row r="325" spans="3:9" x14ac:dyDescent="0.4">
      <c r="C325" s="156"/>
      <c r="D325" s="37"/>
      <c r="E325" s="37"/>
      <c r="F325" s="31"/>
      <c r="G325" s="31"/>
      <c r="H325" s="30"/>
      <c r="I325" s="29"/>
    </row>
    <row r="326" spans="3:9" x14ac:dyDescent="0.4">
      <c r="C326" s="156"/>
      <c r="D326" s="37"/>
      <c r="E326" s="37"/>
      <c r="F326" s="31"/>
      <c r="G326" s="31"/>
      <c r="H326" s="30"/>
      <c r="I326" s="29"/>
    </row>
    <row r="327" spans="3:9" x14ac:dyDescent="0.4">
      <c r="C327" s="156"/>
      <c r="D327" s="37"/>
      <c r="E327" s="37"/>
      <c r="F327" s="31"/>
      <c r="G327" s="31"/>
      <c r="H327" s="30"/>
      <c r="I327" s="29"/>
    </row>
    <row r="328" spans="3:9" x14ac:dyDescent="0.4">
      <c r="C328" s="156"/>
      <c r="D328" s="37"/>
      <c r="E328" s="37"/>
      <c r="F328" s="31"/>
      <c r="G328" s="31"/>
      <c r="H328" s="30"/>
      <c r="I328" s="29"/>
    </row>
    <row r="329" spans="3:9" x14ac:dyDescent="0.4">
      <c r="C329" s="156"/>
      <c r="D329" s="37"/>
      <c r="E329" s="37"/>
      <c r="F329" s="31"/>
      <c r="G329" s="31"/>
      <c r="H329" s="30"/>
      <c r="I329" s="29"/>
    </row>
    <row r="330" spans="3:9" x14ac:dyDescent="0.4">
      <c r="C330" s="156"/>
      <c r="D330" s="37"/>
      <c r="E330" s="37"/>
      <c r="F330" s="31"/>
      <c r="G330" s="31"/>
      <c r="H330" s="30"/>
      <c r="I330" s="29"/>
    </row>
    <row r="331" spans="3:9" x14ac:dyDescent="0.4">
      <c r="C331" s="156"/>
      <c r="D331" s="37"/>
      <c r="E331" s="37"/>
      <c r="F331" s="31"/>
      <c r="G331" s="31"/>
      <c r="H331" s="30"/>
      <c r="I331" s="29"/>
    </row>
    <row r="332" spans="3:9" x14ac:dyDescent="0.4">
      <c r="C332" s="156"/>
      <c r="D332" s="37"/>
      <c r="E332" s="37"/>
      <c r="F332" s="31"/>
      <c r="G332" s="31"/>
      <c r="H332" s="30"/>
      <c r="I332" s="29"/>
    </row>
    <row r="333" spans="3:9" x14ac:dyDescent="0.4">
      <c r="C333" s="156"/>
      <c r="D333" s="37"/>
      <c r="E333" s="37"/>
      <c r="F333" s="31"/>
      <c r="G333" s="31"/>
      <c r="H333" s="30"/>
      <c r="I333" s="29"/>
    </row>
    <row r="334" spans="3:9" x14ac:dyDescent="0.4">
      <c r="C334" s="156"/>
      <c r="D334" s="37"/>
      <c r="E334" s="37"/>
      <c r="F334" s="31"/>
      <c r="G334" s="31"/>
      <c r="H334" s="30"/>
      <c r="I334" s="29"/>
    </row>
    <row r="335" spans="3:9" x14ac:dyDescent="0.4">
      <c r="C335" s="156"/>
      <c r="D335" s="37"/>
      <c r="E335" s="37"/>
      <c r="F335" s="31"/>
      <c r="G335" s="31"/>
      <c r="H335" s="30"/>
      <c r="I335" s="29"/>
    </row>
    <row r="336" spans="3:9" x14ac:dyDescent="0.4">
      <c r="C336" s="156"/>
      <c r="D336" s="37"/>
      <c r="E336" s="37"/>
      <c r="F336" s="31"/>
      <c r="G336" s="31"/>
      <c r="H336" s="30"/>
      <c r="I336" s="29"/>
    </row>
    <row r="337" spans="3:9" x14ac:dyDescent="0.4">
      <c r="C337" s="156"/>
      <c r="D337" s="37"/>
      <c r="E337" s="37"/>
      <c r="F337" s="31"/>
      <c r="G337" s="31"/>
      <c r="H337" s="30"/>
      <c r="I337" s="29"/>
    </row>
    <row r="338" spans="3:9" x14ac:dyDescent="0.4">
      <c r="C338" s="156"/>
      <c r="D338" s="37"/>
      <c r="E338" s="37"/>
      <c r="F338" s="31"/>
      <c r="G338" s="31"/>
      <c r="H338" s="30"/>
      <c r="I338" s="29"/>
    </row>
    <row r="339" spans="3:9" x14ac:dyDescent="0.4">
      <c r="C339" s="156"/>
      <c r="D339" s="37"/>
      <c r="E339" s="37"/>
      <c r="F339" s="31"/>
      <c r="G339" s="31"/>
      <c r="H339" s="30"/>
      <c r="I339" s="29"/>
    </row>
    <row r="340" spans="3:9" x14ac:dyDescent="0.4">
      <c r="C340" s="156"/>
      <c r="D340" s="37"/>
      <c r="E340" s="37"/>
      <c r="F340" s="31"/>
      <c r="G340" s="31"/>
      <c r="H340" s="30"/>
      <c r="I340" s="29"/>
    </row>
    <row r="341" spans="3:9" x14ac:dyDescent="0.4">
      <c r="C341" s="156"/>
      <c r="D341" s="37"/>
      <c r="E341" s="37"/>
      <c r="F341" s="31"/>
      <c r="G341" s="31"/>
      <c r="H341" s="30"/>
      <c r="I341" s="29"/>
    </row>
    <row r="342" spans="3:9" x14ac:dyDescent="0.4">
      <c r="C342" s="156"/>
      <c r="D342" s="37"/>
      <c r="E342" s="37"/>
      <c r="F342" s="31"/>
      <c r="G342" s="31"/>
      <c r="H342" s="30"/>
      <c r="I342" s="29"/>
    </row>
    <row r="343" spans="3:9" x14ac:dyDescent="0.4">
      <c r="C343" s="156"/>
      <c r="D343" s="37"/>
      <c r="E343" s="37"/>
      <c r="F343" s="31"/>
      <c r="G343" s="31"/>
      <c r="H343" s="30"/>
      <c r="I343" s="29"/>
    </row>
    <row r="344" spans="3:9" x14ac:dyDescent="0.4">
      <c r="C344" s="156"/>
      <c r="D344" s="37"/>
      <c r="E344" s="37"/>
      <c r="F344" s="31"/>
      <c r="G344" s="31"/>
      <c r="H344" s="30"/>
      <c r="I344" s="29"/>
    </row>
    <row r="345" spans="3:9" x14ac:dyDescent="0.4">
      <c r="C345" s="156"/>
      <c r="D345" s="37"/>
      <c r="E345" s="37"/>
      <c r="F345" s="31"/>
      <c r="G345" s="31"/>
      <c r="H345" s="30"/>
      <c r="I345" s="29"/>
    </row>
    <row r="346" spans="3:9" x14ac:dyDescent="0.4">
      <c r="C346" s="156"/>
      <c r="D346" s="37"/>
      <c r="E346" s="37"/>
      <c r="F346" s="31"/>
      <c r="G346" s="31"/>
      <c r="H346" s="30"/>
      <c r="I346" s="29"/>
    </row>
    <row r="347" spans="3:9" x14ac:dyDescent="0.4">
      <c r="C347" s="156"/>
      <c r="D347" s="37"/>
      <c r="E347" s="37"/>
      <c r="F347" s="31"/>
      <c r="G347" s="31"/>
      <c r="H347" s="30"/>
      <c r="I347" s="29"/>
    </row>
    <row r="348" spans="3:9" x14ac:dyDescent="0.4">
      <c r="C348" s="156"/>
      <c r="D348" s="37"/>
      <c r="E348" s="37"/>
      <c r="F348" s="31"/>
      <c r="G348" s="31"/>
      <c r="H348" s="30"/>
      <c r="I348" s="29"/>
    </row>
    <row r="349" spans="3:9" x14ac:dyDescent="0.4">
      <c r="C349" s="156"/>
      <c r="D349" s="37"/>
      <c r="E349" s="37"/>
      <c r="F349" s="31"/>
      <c r="G349" s="31"/>
      <c r="H349" s="30"/>
      <c r="I349" s="29"/>
    </row>
    <row r="350" spans="3:9" x14ac:dyDescent="0.4">
      <c r="C350" s="156"/>
      <c r="D350" s="37"/>
      <c r="E350" s="37"/>
      <c r="F350" s="31"/>
      <c r="G350" s="31"/>
      <c r="H350" s="30"/>
      <c r="I350" s="29"/>
    </row>
    <row r="351" spans="3:9" x14ac:dyDescent="0.4">
      <c r="C351" s="156"/>
      <c r="D351" s="37"/>
      <c r="E351" s="37"/>
      <c r="F351" s="31"/>
      <c r="G351" s="31"/>
      <c r="H351" s="30"/>
      <c r="I351" s="29"/>
    </row>
    <row r="352" spans="3:9" x14ac:dyDescent="0.4">
      <c r="C352" s="156"/>
      <c r="D352" s="37"/>
      <c r="E352" s="37"/>
      <c r="F352" s="31"/>
      <c r="G352" s="31"/>
      <c r="H352" s="30"/>
      <c r="I352" s="29"/>
    </row>
    <row r="353" spans="3:9" x14ac:dyDescent="0.4">
      <c r="C353" s="156"/>
      <c r="D353" s="37"/>
      <c r="E353" s="37"/>
      <c r="F353" s="31"/>
      <c r="G353" s="31"/>
      <c r="H353" s="30"/>
      <c r="I353" s="29"/>
    </row>
    <row r="354" spans="3:9" x14ac:dyDescent="0.4">
      <c r="C354" s="156"/>
      <c r="D354" s="37"/>
      <c r="E354" s="37"/>
      <c r="F354" s="31"/>
      <c r="G354" s="31"/>
      <c r="H354" s="30"/>
      <c r="I354" s="29"/>
    </row>
    <row r="355" spans="3:9" x14ac:dyDescent="0.4">
      <c r="C355" s="156"/>
      <c r="D355" s="37"/>
      <c r="E355" s="37"/>
      <c r="F355" s="31"/>
      <c r="G355" s="31"/>
      <c r="H355" s="30"/>
      <c r="I355" s="29"/>
    </row>
    <row r="356" spans="3:9" x14ac:dyDescent="0.4">
      <c r="C356" s="156"/>
      <c r="D356" s="37"/>
      <c r="E356" s="37"/>
      <c r="F356" s="31"/>
      <c r="G356" s="31"/>
      <c r="H356" s="30"/>
      <c r="I356" s="29"/>
    </row>
    <row r="357" spans="3:9" x14ac:dyDescent="0.4">
      <c r="C357" s="156"/>
      <c r="D357" s="37"/>
      <c r="E357" s="37"/>
      <c r="F357" s="31"/>
      <c r="G357" s="31"/>
      <c r="H357" s="30"/>
      <c r="I357" s="29"/>
    </row>
    <row r="358" spans="3:9" x14ac:dyDescent="0.4">
      <c r="C358" s="156"/>
      <c r="D358" s="37"/>
      <c r="E358" s="37"/>
      <c r="F358" s="31"/>
      <c r="G358" s="31"/>
      <c r="H358" s="30"/>
      <c r="I358" s="29"/>
    </row>
    <row r="359" spans="3:9" x14ac:dyDescent="0.4">
      <c r="C359" s="156"/>
      <c r="D359" s="37"/>
      <c r="E359" s="37"/>
      <c r="F359" s="31"/>
      <c r="G359" s="31"/>
      <c r="H359" s="30"/>
      <c r="I359" s="29"/>
    </row>
    <row r="360" spans="3:9" x14ac:dyDescent="0.4">
      <c r="C360" s="156"/>
      <c r="D360" s="37"/>
      <c r="E360" s="37"/>
      <c r="F360" s="31"/>
      <c r="G360" s="31"/>
      <c r="H360" s="30"/>
      <c r="I360" s="29"/>
    </row>
    <row r="361" spans="3:9" x14ac:dyDescent="0.4">
      <c r="C361" s="156"/>
      <c r="D361" s="37"/>
      <c r="E361" s="37"/>
      <c r="F361" s="31"/>
      <c r="G361" s="31"/>
      <c r="H361" s="30"/>
      <c r="I361" s="29"/>
    </row>
    <row r="362" spans="3:9" x14ac:dyDescent="0.4">
      <c r="C362" s="156"/>
      <c r="D362" s="37"/>
      <c r="E362" s="37"/>
      <c r="F362" s="31"/>
      <c r="G362" s="31"/>
      <c r="H362" s="30"/>
      <c r="I362" s="29"/>
    </row>
    <row r="363" spans="3:9" x14ac:dyDescent="0.4">
      <c r="C363" s="156"/>
      <c r="D363" s="37"/>
      <c r="E363" s="37"/>
      <c r="F363" s="31"/>
      <c r="G363" s="31"/>
      <c r="H363" s="30"/>
      <c r="I363" s="29"/>
    </row>
    <row r="364" spans="3:9" x14ac:dyDescent="0.4">
      <c r="C364" s="156"/>
      <c r="D364" s="37"/>
      <c r="E364" s="37"/>
      <c r="F364" s="31"/>
      <c r="G364" s="31"/>
      <c r="H364" s="30"/>
      <c r="I364" s="29"/>
    </row>
    <row r="365" spans="3:9" x14ac:dyDescent="0.4">
      <c r="C365" s="156"/>
      <c r="D365" s="37"/>
      <c r="E365" s="37"/>
      <c r="F365" s="31"/>
      <c r="G365" s="31"/>
      <c r="H365" s="30"/>
      <c r="I365" s="29"/>
    </row>
    <row r="366" spans="3:9" x14ac:dyDescent="0.4">
      <c r="C366" s="156"/>
      <c r="D366" s="37"/>
      <c r="E366" s="37"/>
      <c r="F366" s="31"/>
      <c r="G366" s="31"/>
      <c r="H366" s="30"/>
      <c r="I366" s="29"/>
    </row>
    <row r="367" spans="3:9" x14ac:dyDescent="0.4">
      <c r="C367" s="156"/>
      <c r="D367" s="37"/>
      <c r="E367" s="37"/>
      <c r="F367" s="31"/>
      <c r="G367" s="31"/>
      <c r="H367" s="30"/>
      <c r="I367" s="29"/>
    </row>
    <row r="368" spans="3:9" x14ac:dyDescent="0.4">
      <c r="C368" s="156"/>
      <c r="D368" s="37"/>
      <c r="E368" s="37"/>
      <c r="F368" s="31"/>
      <c r="G368" s="31"/>
      <c r="H368" s="30"/>
      <c r="I368" s="29"/>
    </row>
    <row r="369" spans="3:9" x14ac:dyDescent="0.4">
      <c r="C369" s="156"/>
      <c r="D369" s="37"/>
      <c r="E369" s="37"/>
      <c r="F369" s="31"/>
      <c r="G369" s="31"/>
      <c r="H369" s="30"/>
      <c r="I369" s="29"/>
    </row>
    <row r="370" spans="3:9" x14ac:dyDescent="0.4">
      <c r="C370" s="156"/>
      <c r="D370" s="37"/>
      <c r="E370" s="37"/>
      <c r="F370" s="31"/>
      <c r="G370" s="31"/>
      <c r="H370" s="30"/>
      <c r="I370" s="29"/>
    </row>
    <row r="371" spans="3:9" x14ac:dyDescent="0.4">
      <c r="C371" s="156"/>
      <c r="D371" s="37"/>
      <c r="E371" s="37"/>
      <c r="F371" s="31"/>
      <c r="G371" s="31"/>
      <c r="H371" s="30"/>
      <c r="I371" s="29"/>
    </row>
    <row r="372" spans="3:9" x14ac:dyDescent="0.4">
      <c r="C372" s="156"/>
      <c r="D372" s="37"/>
      <c r="E372" s="37"/>
      <c r="F372" s="31"/>
      <c r="G372" s="31"/>
      <c r="H372" s="30"/>
      <c r="I372" s="29"/>
    </row>
    <row r="373" spans="3:9" x14ac:dyDescent="0.4">
      <c r="C373" s="156"/>
      <c r="D373" s="37"/>
      <c r="E373" s="37"/>
      <c r="F373" s="31"/>
      <c r="G373" s="31"/>
      <c r="H373" s="30"/>
      <c r="I373" s="29"/>
    </row>
    <row r="374" spans="3:9" x14ac:dyDescent="0.4">
      <c r="C374" s="156"/>
      <c r="D374" s="37"/>
      <c r="E374" s="37"/>
      <c r="F374" s="31"/>
      <c r="G374" s="31"/>
      <c r="H374" s="30"/>
      <c r="I374" s="29"/>
    </row>
    <row r="375" spans="3:9" x14ac:dyDescent="0.4">
      <c r="C375" s="156"/>
      <c r="D375" s="37"/>
      <c r="E375" s="37"/>
      <c r="F375" s="31"/>
      <c r="G375" s="31"/>
      <c r="H375" s="30"/>
      <c r="I375" s="29"/>
    </row>
    <row r="376" spans="3:9" x14ac:dyDescent="0.4">
      <c r="C376" s="156"/>
      <c r="D376" s="37"/>
      <c r="E376" s="37"/>
      <c r="F376" s="31"/>
      <c r="G376" s="31"/>
      <c r="H376" s="30"/>
      <c r="I376" s="29"/>
    </row>
    <row r="377" spans="3:9" x14ac:dyDescent="0.4">
      <c r="C377" s="156"/>
      <c r="D377" s="37"/>
      <c r="E377" s="37"/>
      <c r="F377" s="31"/>
      <c r="G377" s="31"/>
      <c r="H377" s="30"/>
      <c r="I377" s="29"/>
    </row>
    <row r="378" spans="3:9" x14ac:dyDescent="0.4">
      <c r="C378" s="156"/>
      <c r="D378" s="37"/>
      <c r="E378" s="37"/>
      <c r="F378" s="31"/>
      <c r="G378" s="31"/>
      <c r="H378" s="30"/>
      <c r="I378" s="29"/>
    </row>
    <row r="379" spans="3:9" x14ac:dyDescent="0.4">
      <c r="C379" s="156"/>
      <c r="D379" s="37"/>
      <c r="E379" s="37"/>
      <c r="F379" s="31"/>
      <c r="G379" s="31"/>
      <c r="H379" s="30"/>
      <c r="I379" s="29"/>
    </row>
    <row r="380" spans="3:9" x14ac:dyDescent="0.4">
      <c r="C380" s="156"/>
      <c r="D380" s="37"/>
      <c r="E380" s="37"/>
      <c r="F380" s="31"/>
      <c r="G380" s="31"/>
      <c r="H380" s="30"/>
      <c r="I380" s="29"/>
    </row>
    <row r="381" spans="3:9" x14ac:dyDescent="0.4">
      <c r="C381" s="156"/>
      <c r="D381" s="37"/>
      <c r="E381" s="37"/>
      <c r="F381" s="31"/>
      <c r="G381" s="31"/>
      <c r="H381" s="30"/>
      <c r="I381" s="29"/>
    </row>
    <row r="382" spans="3:9" x14ac:dyDescent="0.4">
      <c r="C382" s="156"/>
      <c r="D382" s="37"/>
      <c r="E382" s="37"/>
      <c r="F382" s="31"/>
      <c r="G382" s="31"/>
      <c r="H382" s="30"/>
      <c r="I382" s="29"/>
    </row>
    <row r="383" spans="3:9" x14ac:dyDescent="0.4">
      <c r="C383" s="156"/>
      <c r="D383" s="37"/>
      <c r="E383" s="37"/>
      <c r="F383" s="31"/>
      <c r="G383" s="31"/>
      <c r="H383" s="30"/>
      <c r="I383" s="29"/>
    </row>
    <row r="384" spans="3:9" x14ac:dyDescent="0.4">
      <c r="C384" s="156"/>
      <c r="D384" s="37"/>
      <c r="E384" s="37"/>
      <c r="F384" s="31"/>
      <c r="G384" s="31"/>
      <c r="H384" s="30"/>
      <c r="I384" s="29"/>
    </row>
    <row r="385" spans="3:9" x14ac:dyDescent="0.4">
      <c r="C385" s="156"/>
      <c r="D385" s="37"/>
      <c r="E385" s="37"/>
      <c r="F385" s="31"/>
      <c r="G385" s="31"/>
      <c r="H385" s="30"/>
      <c r="I385" s="29"/>
    </row>
    <row r="386" spans="3:9" x14ac:dyDescent="0.4">
      <c r="C386" s="156"/>
      <c r="D386" s="37"/>
      <c r="E386" s="37"/>
      <c r="F386" s="31"/>
      <c r="G386" s="31"/>
      <c r="H386" s="30"/>
      <c r="I386" s="29"/>
    </row>
    <row r="387" spans="3:9" x14ac:dyDescent="0.4">
      <c r="C387" s="156"/>
      <c r="D387" s="37"/>
      <c r="E387" s="37"/>
      <c r="F387" s="31"/>
      <c r="G387" s="31"/>
      <c r="H387" s="30"/>
      <c r="I387" s="29"/>
    </row>
    <row r="388" spans="3:9" x14ac:dyDescent="0.4">
      <c r="C388" s="156"/>
      <c r="D388" s="37"/>
      <c r="E388" s="37"/>
      <c r="F388" s="31"/>
      <c r="G388" s="31"/>
      <c r="H388" s="30"/>
      <c r="I388" s="29"/>
    </row>
    <row r="389" spans="3:9" x14ac:dyDescent="0.4">
      <c r="C389" s="156"/>
      <c r="D389" s="37"/>
      <c r="E389" s="37"/>
      <c r="F389" s="31"/>
      <c r="G389" s="31"/>
      <c r="H389" s="30"/>
      <c r="I389" s="29"/>
    </row>
    <row r="390" spans="3:9" x14ac:dyDescent="0.4">
      <c r="C390" s="156"/>
      <c r="D390" s="37"/>
      <c r="E390" s="37"/>
      <c r="F390" s="31"/>
      <c r="G390" s="31"/>
      <c r="H390" s="30"/>
      <c r="I390" s="29"/>
    </row>
    <row r="391" spans="3:9" x14ac:dyDescent="0.4">
      <c r="C391" s="156"/>
      <c r="D391" s="37"/>
      <c r="E391" s="37"/>
      <c r="F391" s="31"/>
      <c r="G391" s="31"/>
      <c r="H391" s="30"/>
      <c r="I391" s="29"/>
    </row>
    <row r="392" spans="3:9" x14ac:dyDescent="0.4">
      <c r="C392" s="156"/>
      <c r="D392" s="37"/>
      <c r="E392" s="37"/>
      <c r="F392" s="31"/>
      <c r="G392" s="31"/>
      <c r="H392" s="30"/>
      <c r="I392" s="29"/>
    </row>
    <row r="393" spans="3:9" x14ac:dyDescent="0.4">
      <c r="C393" s="156"/>
      <c r="D393" s="37"/>
      <c r="E393" s="37"/>
      <c r="F393" s="31"/>
      <c r="G393" s="31"/>
      <c r="H393" s="30"/>
      <c r="I393" s="29"/>
    </row>
    <row r="394" spans="3:9" x14ac:dyDescent="0.4">
      <c r="C394" s="156"/>
      <c r="D394" s="37"/>
      <c r="E394" s="37"/>
      <c r="F394" s="31"/>
      <c r="G394" s="31"/>
      <c r="H394" s="30"/>
      <c r="I394" s="29"/>
    </row>
    <row r="395" spans="3:9" x14ac:dyDescent="0.4">
      <c r="C395" s="156"/>
      <c r="D395" s="37"/>
      <c r="E395" s="37"/>
      <c r="F395" s="31"/>
      <c r="G395" s="31"/>
      <c r="H395" s="30"/>
      <c r="I395" s="29"/>
    </row>
    <row r="396" spans="3:9" x14ac:dyDescent="0.4">
      <c r="C396" s="156"/>
      <c r="D396" s="37"/>
      <c r="E396" s="37"/>
      <c r="F396" s="31"/>
      <c r="G396" s="31"/>
      <c r="H396" s="30"/>
      <c r="I396" s="29"/>
    </row>
    <row r="397" spans="3:9" x14ac:dyDescent="0.4">
      <c r="C397" s="156"/>
      <c r="D397" s="37"/>
      <c r="E397" s="37"/>
      <c r="F397" s="31"/>
      <c r="G397" s="31"/>
      <c r="H397" s="30"/>
      <c r="I397" s="29"/>
    </row>
    <row r="398" spans="3:9" x14ac:dyDescent="0.4">
      <c r="C398" s="156"/>
      <c r="D398" s="37"/>
      <c r="E398" s="37"/>
      <c r="F398" s="31"/>
      <c r="G398" s="31"/>
      <c r="H398" s="30"/>
      <c r="I398" s="29"/>
    </row>
    <row r="399" spans="3:9" x14ac:dyDescent="0.4">
      <c r="C399" s="156"/>
      <c r="D399" s="37"/>
      <c r="E399" s="37"/>
      <c r="F399" s="31"/>
      <c r="G399" s="31"/>
      <c r="H399" s="30"/>
      <c r="I399" s="29"/>
    </row>
    <row r="400" spans="3:9" x14ac:dyDescent="0.4">
      <c r="C400" s="156"/>
      <c r="D400" s="37"/>
      <c r="E400" s="37"/>
      <c r="F400" s="31"/>
      <c r="G400" s="31"/>
      <c r="H400" s="30"/>
      <c r="I400" s="29"/>
    </row>
    <row r="401" spans="3:9" x14ac:dyDescent="0.4">
      <c r="C401" s="156"/>
      <c r="D401" s="37"/>
      <c r="E401" s="37"/>
      <c r="F401" s="31"/>
      <c r="G401" s="31"/>
      <c r="H401" s="30"/>
      <c r="I401" s="29"/>
    </row>
    <row r="402" spans="3:9" x14ac:dyDescent="0.4">
      <c r="C402" s="156"/>
      <c r="D402" s="37"/>
      <c r="E402" s="37"/>
      <c r="F402" s="31"/>
      <c r="G402" s="31"/>
      <c r="H402" s="30"/>
      <c r="I402" s="29"/>
    </row>
    <row r="403" spans="3:9" x14ac:dyDescent="0.4">
      <c r="C403" s="156"/>
      <c r="D403" s="37"/>
      <c r="E403" s="37"/>
      <c r="F403" s="31"/>
      <c r="G403" s="31"/>
      <c r="H403" s="30"/>
      <c r="I403" s="29"/>
    </row>
    <row r="404" spans="3:9" x14ac:dyDescent="0.4">
      <c r="C404" s="156"/>
      <c r="D404" s="37"/>
      <c r="E404" s="37"/>
      <c r="F404" s="31"/>
      <c r="G404" s="31"/>
      <c r="H404" s="30"/>
      <c r="I404" s="29"/>
    </row>
    <row r="405" spans="3:9" x14ac:dyDescent="0.4">
      <c r="C405" s="156"/>
      <c r="D405" s="37"/>
      <c r="E405" s="37"/>
      <c r="F405" s="31"/>
      <c r="G405" s="31"/>
      <c r="H405" s="30"/>
      <c r="I405" s="29"/>
    </row>
    <row r="406" spans="3:9" x14ac:dyDescent="0.4">
      <c r="C406" s="156"/>
      <c r="D406" s="37"/>
      <c r="E406" s="37"/>
      <c r="F406" s="31"/>
      <c r="G406" s="31"/>
      <c r="H406" s="30"/>
      <c r="I406" s="29"/>
    </row>
    <row r="407" spans="3:9" x14ac:dyDescent="0.4">
      <c r="C407" s="156"/>
      <c r="D407" s="37"/>
      <c r="E407" s="37"/>
      <c r="F407" s="31"/>
      <c r="G407" s="31"/>
      <c r="H407" s="30"/>
      <c r="I407" s="29"/>
    </row>
    <row r="408" spans="3:9" x14ac:dyDescent="0.4">
      <c r="C408" s="156"/>
      <c r="D408" s="37"/>
      <c r="E408" s="37"/>
      <c r="F408" s="31"/>
      <c r="G408" s="31"/>
      <c r="H408" s="30"/>
      <c r="I408" s="29"/>
    </row>
    <row r="409" spans="3:9" x14ac:dyDescent="0.4">
      <c r="C409" s="156"/>
      <c r="D409" s="37"/>
      <c r="E409" s="37"/>
      <c r="F409" s="31"/>
      <c r="G409" s="31"/>
      <c r="H409" s="30"/>
      <c r="I409" s="29"/>
    </row>
    <row r="410" spans="3:9" x14ac:dyDescent="0.4">
      <c r="C410" s="156"/>
      <c r="D410" s="37"/>
      <c r="E410" s="37"/>
      <c r="F410" s="31"/>
      <c r="G410" s="31"/>
      <c r="H410" s="30"/>
      <c r="I410" s="29"/>
    </row>
    <row r="411" spans="3:9" x14ac:dyDescent="0.4">
      <c r="C411" s="156"/>
      <c r="D411" s="37"/>
      <c r="E411" s="37"/>
      <c r="F411" s="31"/>
      <c r="G411" s="31"/>
      <c r="H411" s="30"/>
      <c r="I411" s="29"/>
    </row>
    <row r="412" spans="3:9" x14ac:dyDescent="0.4">
      <c r="C412" s="156"/>
      <c r="D412" s="37"/>
      <c r="E412" s="37"/>
      <c r="F412" s="31"/>
      <c r="G412" s="31"/>
      <c r="H412" s="30"/>
      <c r="I412" s="29"/>
    </row>
    <row r="413" spans="3:9" x14ac:dyDescent="0.4">
      <c r="C413" s="156"/>
      <c r="D413" s="37"/>
      <c r="E413" s="37"/>
      <c r="F413" s="31"/>
      <c r="G413" s="31"/>
      <c r="H413" s="30"/>
      <c r="I413" s="29"/>
    </row>
    <row r="414" spans="3:9" x14ac:dyDescent="0.4">
      <c r="C414" s="156"/>
      <c r="D414" s="37"/>
      <c r="E414" s="37"/>
      <c r="F414" s="31"/>
      <c r="G414" s="31"/>
      <c r="H414" s="30"/>
      <c r="I414" s="29"/>
    </row>
    <row r="415" spans="3:9" x14ac:dyDescent="0.4">
      <c r="C415" s="156"/>
      <c r="D415" s="37"/>
      <c r="E415" s="37"/>
      <c r="F415" s="31"/>
      <c r="G415" s="31"/>
      <c r="H415" s="30"/>
      <c r="I415" s="29"/>
    </row>
    <row r="416" spans="3:9" x14ac:dyDescent="0.4">
      <c r="C416" s="156"/>
      <c r="D416" s="37"/>
      <c r="E416" s="37"/>
      <c r="F416" s="31"/>
      <c r="G416" s="31"/>
      <c r="H416" s="30"/>
      <c r="I416" s="29"/>
    </row>
    <row r="417" spans="3:9" x14ac:dyDescent="0.4">
      <c r="C417" s="156"/>
      <c r="D417" s="37"/>
      <c r="E417" s="37"/>
      <c r="F417" s="31"/>
      <c r="G417" s="31"/>
      <c r="H417" s="30"/>
      <c r="I417" s="29"/>
    </row>
    <row r="418" spans="3:9" x14ac:dyDescent="0.4">
      <c r="C418" s="156"/>
      <c r="D418" s="37"/>
      <c r="E418" s="37"/>
      <c r="F418" s="31"/>
      <c r="G418" s="31"/>
      <c r="H418" s="30"/>
      <c r="I418" s="29"/>
    </row>
    <row r="419" spans="3:9" x14ac:dyDescent="0.4">
      <c r="C419" s="156"/>
      <c r="D419" s="37"/>
      <c r="E419" s="37"/>
      <c r="F419" s="31"/>
      <c r="G419" s="31"/>
      <c r="H419" s="30"/>
      <c r="I419" s="29"/>
    </row>
    <row r="420" spans="3:9" x14ac:dyDescent="0.4">
      <c r="C420" s="156"/>
      <c r="D420" s="37"/>
      <c r="E420" s="37"/>
      <c r="F420" s="31"/>
      <c r="G420" s="31"/>
      <c r="H420" s="30"/>
      <c r="I420" s="29"/>
    </row>
    <row r="421" spans="3:9" x14ac:dyDescent="0.4">
      <c r="C421" s="156"/>
      <c r="D421" s="37"/>
      <c r="E421" s="37"/>
      <c r="F421" s="31"/>
      <c r="G421" s="31"/>
      <c r="H421" s="30"/>
      <c r="I421" s="29"/>
    </row>
    <row r="422" spans="3:9" x14ac:dyDescent="0.4">
      <c r="C422" s="156"/>
      <c r="D422" s="37"/>
      <c r="E422" s="37"/>
      <c r="F422" s="31"/>
      <c r="G422" s="31"/>
      <c r="H422" s="30"/>
      <c r="I422" s="29"/>
    </row>
    <row r="423" spans="3:9" x14ac:dyDescent="0.4">
      <c r="C423" s="156"/>
      <c r="D423" s="37"/>
      <c r="E423" s="37"/>
      <c r="F423" s="31"/>
      <c r="G423" s="31"/>
      <c r="H423" s="30"/>
      <c r="I423" s="29"/>
    </row>
    <row r="424" spans="3:9" x14ac:dyDescent="0.4">
      <c r="C424" s="156"/>
      <c r="D424" s="37"/>
      <c r="E424" s="37"/>
      <c r="F424" s="31"/>
      <c r="G424" s="31"/>
      <c r="H424" s="30"/>
      <c r="I424" s="29"/>
    </row>
    <row r="425" spans="3:9" x14ac:dyDescent="0.4">
      <c r="C425" s="156"/>
      <c r="D425" s="37"/>
      <c r="E425" s="37"/>
      <c r="F425" s="31"/>
      <c r="G425" s="31"/>
      <c r="H425" s="30"/>
      <c r="I425" s="29"/>
    </row>
    <row r="426" spans="3:9" x14ac:dyDescent="0.4">
      <c r="C426" s="156"/>
      <c r="D426" s="37"/>
      <c r="E426" s="37"/>
      <c r="F426" s="31"/>
      <c r="G426" s="31"/>
      <c r="H426" s="30"/>
      <c r="I426" s="29"/>
    </row>
    <row r="427" spans="3:9" x14ac:dyDescent="0.4">
      <c r="C427" s="156"/>
      <c r="D427" s="37"/>
      <c r="E427" s="37"/>
      <c r="F427" s="31"/>
      <c r="G427" s="31"/>
      <c r="H427" s="30"/>
      <c r="I427" s="29"/>
    </row>
    <row r="428" spans="3:9" x14ac:dyDescent="0.4">
      <c r="C428" s="156"/>
      <c r="D428" s="37"/>
      <c r="E428" s="37"/>
      <c r="F428" s="31"/>
      <c r="G428" s="31"/>
      <c r="H428" s="30"/>
      <c r="I428" s="29"/>
    </row>
    <row r="429" spans="3:9" x14ac:dyDescent="0.4">
      <c r="C429" s="156"/>
      <c r="D429" s="37"/>
      <c r="E429" s="37"/>
      <c r="F429" s="31"/>
      <c r="G429" s="31"/>
      <c r="H429" s="30"/>
      <c r="I429" s="29"/>
    </row>
    <row r="430" spans="3:9" x14ac:dyDescent="0.4">
      <c r="C430" s="156"/>
      <c r="D430" s="37"/>
      <c r="E430" s="37"/>
      <c r="F430" s="31"/>
      <c r="G430" s="31"/>
      <c r="H430" s="30"/>
      <c r="I430" s="29"/>
    </row>
    <row r="431" spans="3:9" x14ac:dyDescent="0.4">
      <c r="C431" s="156"/>
      <c r="D431" s="37"/>
      <c r="E431" s="37"/>
      <c r="F431" s="31"/>
      <c r="G431" s="31"/>
      <c r="H431" s="30"/>
      <c r="I431" s="29"/>
    </row>
    <row r="432" spans="3:9" x14ac:dyDescent="0.4">
      <c r="C432" s="156"/>
      <c r="D432" s="37"/>
      <c r="E432" s="37"/>
      <c r="F432" s="31"/>
      <c r="G432" s="31"/>
      <c r="H432" s="30"/>
      <c r="I432" s="29"/>
    </row>
    <row r="433" spans="3:9" x14ac:dyDescent="0.4">
      <c r="C433" s="156"/>
      <c r="D433" s="37"/>
      <c r="E433" s="37"/>
      <c r="F433" s="31"/>
      <c r="G433" s="31"/>
      <c r="H433" s="30"/>
      <c r="I433" s="29"/>
    </row>
    <row r="434" spans="3:9" x14ac:dyDescent="0.4">
      <c r="C434" s="156"/>
      <c r="D434" s="37"/>
      <c r="E434" s="37"/>
      <c r="F434" s="31"/>
      <c r="G434" s="31"/>
      <c r="H434" s="30"/>
      <c r="I434" s="29"/>
    </row>
    <row r="435" spans="3:9" x14ac:dyDescent="0.4">
      <c r="C435" s="156"/>
      <c r="D435" s="37"/>
      <c r="E435" s="37"/>
      <c r="F435" s="31"/>
      <c r="G435" s="31"/>
      <c r="H435" s="30"/>
      <c r="I435" s="29"/>
    </row>
    <row r="436" spans="3:9" x14ac:dyDescent="0.4">
      <c r="C436" s="156"/>
      <c r="D436" s="37"/>
      <c r="E436" s="37"/>
      <c r="F436" s="31"/>
      <c r="G436" s="31"/>
      <c r="H436" s="30"/>
      <c r="I436" s="29"/>
    </row>
    <row r="437" spans="3:9" x14ac:dyDescent="0.4">
      <c r="C437" s="156"/>
      <c r="D437" s="37"/>
      <c r="E437" s="37"/>
      <c r="F437" s="31"/>
      <c r="G437" s="31"/>
      <c r="H437" s="30"/>
      <c r="I437" s="29"/>
    </row>
    <row r="438" spans="3:9" x14ac:dyDescent="0.4">
      <c r="C438" s="156"/>
      <c r="D438" s="37"/>
      <c r="E438" s="37"/>
      <c r="F438" s="31"/>
      <c r="G438" s="31"/>
      <c r="H438" s="30"/>
      <c r="I438" s="29"/>
    </row>
    <row r="439" spans="3:9" x14ac:dyDescent="0.4">
      <c r="C439" s="156"/>
      <c r="D439" s="37"/>
      <c r="E439" s="37"/>
      <c r="F439" s="31"/>
      <c r="G439" s="31"/>
      <c r="H439" s="30"/>
      <c r="I439" s="29"/>
    </row>
    <row r="440" spans="3:9" x14ac:dyDescent="0.4">
      <c r="C440" s="156"/>
      <c r="D440" s="37"/>
      <c r="E440" s="37"/>
      <c r="F440" s="31"/>
      <c r="G440" s="31"/>
      <c r="H440" s="30"/>
      <c r="I440" s="29"/>
    </row>
    <row r="441" spans="3:9" x14ac:dyDescent="0.4">
      <c r="C441" s="156"/>
      <c r="D441" s="37"/>
      <c r="E441" s="37"/>
      <c r="F441" s="31"/>
      <c r="G441" s="31"/>
      <c r="H441" s="30"/>
      <c r="I441" s="29"/>
    </row>
    <row r="442" spans="3:9" x14ac:dyDescent="0.4">
      <c r="C442" s="156"/>
      <c r="D442" s="37"/>
      <c r="E442" s="37"/>
      <c r="F442" s="31"/>
      <c r="G442" s="31"/>
      <c r="H442" s="30"/>
      <c r="I442" s="29"/>
    </row>
    <row r="443" spans="3:9" x14ac:dyDescent="0.4">
      <c r="C443" s="156"/>
      <c r="D443" s="37"/>
      <c r="E443" s="37"/>
      <c r="F443" s="31"/>
      <c r="G443" s="31"/>
      <c r="H443" s="30"/>
      <c r="I443" s="29"/>
    </row>
    <row r="444" spans="3:9" x14ac:dyDescent="0.4">
      <c r="C444" s="156"/>
      <c r="D444" s="37"/>
      <c r="E444" s="37"/>
      <c r="F444" s="31"/>
      <c r="G444" s="31"/>
      <c r="H444" s="30"/>
      <c r="I444" s="29"/>
    </row>
    <row r="445" spans="3:9" x14ac:dyDescent="0.4">
      <c r="C445" s="156"/>
      <c r="D445" s="37"/>
      <c r="E445" s="37"/>
      <c r="F445" s="31"/>
      <c r="G445" s="31"/>
      <c r="H445" s="30"/>
      <c r="I445" s="29"/>
    </row>
    <row r="446" spans="3:9" x14ac:dyDescent="0.4">
      <c r="C446" s="156"/>
      <c r="D446" s="37"/>
      <c r="E446" s="37"/>
      <c r="F446" s="31"/>
      <c r="G446" s="31"/>
      <c r="H446" s="30"/>
      <c r="I446" s="29"/>
    </row>
    <row r="447" spans="3:9" x14ac:dyDescent="0.4">
      <c r="C447" s="156"/>
      <c r="D447" s="37"/>
      <c r="E447" s="37"/>
      <c r="F447" s="31"/>
      <c r="G447" s="31"/>
      <c r="H447" s="30"/>
      <c r="I447" s="29"/>
    </row>
    <row r="448" spans="3:9" x14ac:dyDescent="0.4">
      <c r="C448" s="156"/>
      <c r="D448" s="37"/>
      <c r="E448" s="37"/>
      <c r="F448" s="31"/>
      <c r="G448" s="31"/>
      <c r="H448" s="30"/>
      <c r="I448" s="29"/>
    </row>
    <row r="449" spans="3:9" x14ac:dyDescent="0.4">
      <c r="C449" s="156"/>
      <c r="D449" s="37"/>
      <c r="E449" s="37"/>
      <c r="F449" s="31"/>
      <c r="G449" s="31"/>
      <c r="H449" s="30"/>
      <c r="I449" s="29"/>
    </row>
    <row r="450" spans="3:9" x14ac:dyDescent="0.4">
      <c r="C450" s="156"/>
      <c r="D450" s="37"/>
      <c r="E450" s="37"/>
      <c r="F450" s="31"/>
      <c r="G450" s="31"/>
      <c r="H450" s="30"/>
      <c r="I450" s="29"/>
    </row>
    <row r="451" spans="3:9" x14ac:dyDescent="0.4">
      <c r="C451" s="156"/>
      <c r="D451" s="37"/>
      <c r="E451" s="37"/>
      <c r="F451" s="31"/>
      <c r="G451" s="31"/>
      <c r="H451" s="30"/>
      <c r="I451" s="29"/>
    </row>
    <row r="452" spans="3:9" x14ac:dyDescent="0.4">
      <c r="C452" s="156"/>
      <c r="D452" s="37"/>
      <c r="E452" s="37"/>
      <c r="F452" s="31"/>
      <c r="G452" s="31"/>
      <c r="H452" s="30"/>
      <c r="I452" s="29"/>
    </row>
    <row r="453" spans="3:9" x14ac:dyDescent="0.4">
      <c r="C453" s="156"/>
      <c r="D453" s="37"/>
      <c r="E453" s="37"/>
      <c r="F453" s="31"/>
      <c r="G453" s="31"/>
      <c r="H453" s="30"/>
      <c r="I453" s="29"/>
    </row>
    <row r="454" spans="3:9" x14ac:dyDescent="0.4">
      <c r="C454" s="156"/>
      <c r="D454" s="37"/>
      <c r="E454" s="37"/>
      <c r="F454" s="31"/>
      <c r="G454" s="31"/>
      <c r="H454" s="30"/>
      <c r="I454" s="29"/>
    </row>
    <row r="455" spans="3:9" x14ac:dyDescent="0.4">
      <c r="C455" s="156"/>
      <c r="D455" s="37"/>
      <c r="E455" s="37"/>
      <c r="F455" s="31"/>
      <c r="G455" s="31"/>
      <c r="H455" s="30"/>
      <c r="I455" s="29"/>
    </row>
    <row r="456" spans="3:9" x14ac:dyDescent="0.4">
      <c r="C456" s="156"/>
      <c r="D456" s="37"/>
      <c r="E456" s="37"/>
      <c r="F456" s="31"/>
      <c r="G456" s="31"/>
      <c r="H456" s="30"/>
      <c r="I456" s="29"/>
    </row>
    <row r="457" spans="3:9" x14ac:dyDescent="0.4">
      <c r="C457" s="156"/>
      <c r="D457" s="37"/>
      <c r="E457" s="37"/>
      <c r="F457" s="31"/>
      <c r="G457" s="31"/>
      <c r="H457" s="30"/>
      <c r="I457" s="29"/>
    </row>
    <row r="458" spans="3:9" x14ac:dyDescent="0.4">
      <c r="C458" s="156"/>
      <c r="D458" s="37"/>
      <c r="E458" s="37"/>
      <c r="F458" s="31"/>
      <c r="G458" s="31"/>
      <c r="H458" s="30"/>
      <c r="I458" s="29"/>
    </row>
    <row r="459" spans="3:9" x14ac:dyDescent="0.4">
      <c r="C459" s="156"/>
      <c r="D459" s="37"/>
      <c r="E459" s="37"/>
      <c r="F459" s="31"/>
      <c r="G459" s="31"/>
      <c r="H459" s="30"/>
      <c r="I459" s="29"/>
    </row>
    <row r="460" spans="3:9" x14ac:dyDescent="0.4">
      <c r="C460" s="156"/>
      <c r="D460" s="37"/>
      <c r="E460" s="37"/>
      <c r="F460" s="31"/>
      <c r="G460" s="31"/>
      <c r="H460" s="30"/>
      <c r="I460" s="29"/>
    </row>
    <row r="461" spans="3:9" x14ac:dyDescent="0.4">
      <c r="C461" s="156"/>
      <c r="D461" s="37"/>
      <c r="E461" s="37"/>
      <c r="F461" s="31"/>
      <c r="G461" s="31"/>
      <c r="H461" s="30"/>
      <c r="I461" s="29"/>
    </row>
    <row r="462" spans="3:9" x14ac:dyDescent="0.4">
      <c r="C462" s="156"/>
      <c r="D462" s="37"/>
      <c r="E462" s="37"/>
      <c r="F462" s="31"/>
      <c r="G462" s="31"/>
      <c r="H462" s="30"/>
      <c r="I462" s="29"/>
    </row>
    <row r="463" spans="3:9" x14ac:dyDescent="0.4">
      <c r="C463" s="156"/>
      <c r="D463" s="37"/>
      <c r="E463" s="37"/>
      <c r="F463" s="31"/>
      <c r="G463" s="31"/>
      <c r="H463" s="30"/>
      <c r="I463" s="29"/>
    </row>
    <row r="464" spans="3:9" x14ac:dyDescent="0.4">
      <c r="C464" s="156"/>
      <c r="D464" s="37"/>
      <c r="E464" s="37"/>
      <c r="F464" s="31"/>
      <c r="G464" s="31"/>
      <c r="H464" s="30"/>
      <c r="I464" s="29"/>
    </row>
    <row r="465" spans="3:9" x14ac:dyDescent="0.4">
      <c r="C465" s="156"/>
      <c r="D465" s="37"/>
      <c r="E465" s="37"/>
      <c r="F465" s="31"/>
      <c r="G465" s="31"/>
      <c r="H465" s="30"/>
      <c r="I465" s="29"/>
    </row>
    <row r="466" spans="3:9" x14ac:dyDescent="0.4">
      <c r="C466" s="156"/>
      <c r="D466" s="37"/>
      <c r="E466" s="37"/>
      <c r="F466" s="31"/>
      <c r="G466" s="31"/>
      <c r="H466" s="30"/>
      <c r="I466" s="29"/>
    </row>
    <row r="467" spans="3:9" x14ac:dyDescent="0.4">
      <c r="C467" s="156"/>
      <c r="D467" s="37"/>
      <c r="E467" s="37"/>
      <c r="F467" s="31"/>
      <c r="G467" s="31"/>
      <c r="H467" s="30"/>
      <c r="I467" s="29"/>
    </row>
    <row r="468" spans="3:9" x14ac:dyDescent="0.4">
      <c r="C468" s="156"/>
      <c r="D468" s="37"/>
      <c r="E468" s="37"/>
      <c r="F468" s="31"/>
      <c r="G468" s="31"/>
      <c r="H468" s="30"/>
      <c r="I468" s="29"/>
    </row>
    <row r="469" spans="3:9" x14ac:dyDescent="0.4">
      <c r="C469" s="156"/>
      <c r="D469" s="37"/>
      <c r="E469" s="37"/>
      <c r="F469" s="31"/>
      <c r="G469" s="31"/>
      <c r="H469" s="30"/>
      <c r="I469" s="29"/>
    </row>
    <row r="470" spans="3:9" x14ac:dyDescent="0.4">
      <c r="C470" s="156"/>
      <c r="D470" s="37"/>
      <c r="E470" s="37"/>
      <c r="F470" s="31"/>
      <c r="G470" s="31"/>
      <c r="H470" s="30"/>
      <c r="I470" s="29"/>
    </row>
    <row r="471" spans="3:9" x14ac:dyDescent="0.4">
      <c r="C471" s="156"/>
      <c r="D471" s="37"/>
      <c r="E471" s="37"/>
      <c r="F471" s="31"/>
      <c r="G471" s="31"/>
      <c r="H471" s="30"/>
      <c r="I471" s="29"/>
    </row>
    <row r="472" spans="3:9" x14ac:dyDescent="0.4">
      <c r="C472" s="156"/>
      <c r="D472" s="37"/>
      <c r="E472" s="37"/>
      <c r="F472" s="31"/>
      <c r="G472" s="31"/>
      <c r="H472" s="30"/>
      <c r="I472" s="29"/>
    </row>
    <row r="473" spans="3:9" x14ac:dyDescent="0.4">
      <c r="C473" s="156"/>
      <c r="D473" s="37"/>
      <c r="E473" s="37"/>
      <c r="F473" s="31"/>
      <c r="G473" s="31"/>
      <c r="H473" s="30"/>
      <c r="I473" s="29"/>
    </row>
    <row r="474" spans="3:9" x14ac:dyDescent="0.4">
      <c r="C474" s="156"/>
      <c r="D474" s="37"/>
      <c r="E474" s="37"/>
      <c r="F474" s="31"/>
      <c r="G474" s="31"/>
      <c r="H474" s="30"/>
      <c r="I474" s="29"/>
    </row>
    <row r="475" spans="3:9" x14ac:dyDescent="0.4">
      <c r="C475" s="156"/>
      <c r="D475" s="37"/>
      <c r="E475" s="37"/>
      <c r="F475" s="31"/>
      <c r="G475" s="31"/>
      <c r="H475" s="30"/>
      <c r="I475" s="29"/>
    </row>
    <row r="476" spans="3:9" x14ac:dyDescent="0.4">
      <c r="C476" s="156"/>
      <c r="D476" s="37"/>
      <c r="E476" s="37"/>
      <c r="F476" s="31"/>
      <c r="G476" s="31"/>
      <c r="H476" s="30"/>
      <c r="I476" s="29"/>
    </row>
    <row r="477" spans="3:9" x14ac:dyDescent="0.4">
      <c r="C477" s="156"/>
      <c r="D477" s="37"/>
      <c r="E477" s="37"/>
      <c r="F477" s="31"/>
      <c r="G477" s="31"/>
      <c r="H477" s="30"/>
      <c r="I477" s="29"/>
    </row>
    <row r="478" spans="3:9" x14ac:dyDescent="0.4">
      <c r="C478" s="156"/>
      <c r="D478" s="37"/>
      <c r="E478" s="37"/>
      <c r="F478" s="31"/>
      <c r="G478" s="31"/>
      <c r="H478" s="30"/>
      <c r="I478" s="29"/>
    </row>
    <row r="479" spans="3:9" x14ac:dyDescent="0.4">
      <c r="C479" s="156"/>
      <c r="D479" s="37"/>
      <c r="E479" s="37"/>
      <c r="F479" s="31"/>
      <c r="G479" s="31"/>
      <c r="H479" s="30"/>
      <c r="I479" s="29"/>
    </row>
    <row r="480" spans="3:9" x14ac:dyDescent="0.4">
      <c r="C480" s="156"/>
      <c r="D480" s="37"/>
      <c r="E480" s="37"/>
      <c r="F480" s="31"/>
      <c r="G480" s="31"/>
      <c r="H480" s="30"/>
      <c r="I480" s="29"/>
    </row>
    <row r="481" spans="3:9" x14ac:dyDescent="0.4">
      <c r="C481" s="156"/>
      <c r="D481" s="37"/>
      <c r="E481" s="37"/>
      <c r="F481" s="31"/>
      <c r="G481" s="31"/>
      <c r="H481" s="30"/>
      <c r="I481" s="29"/>
    </row>
    <row r="482" spans="3:9" x14ac:dyDescent="0.4">
      <c r="C482" s="156"/>
      <c r="D482" s="37"/>
      <c r="E482" s="37"/>
      <c r="F482" s="31"/>
      <c r="G482" s="31"/>
      <c r="H482" s="30"/>
      <c r="I482" s="29"/>
    </row>
    <row r="483" spans="3:9" x14ac:dyDescent="0.4">
      <c r="C483" s="156"/>
      <c r="D483" s="37"/>
      <c r="E483" s="37"/>
      <c r="F483" s="31"/>
      <c r="G483" s="31"/>
      <c r="H483" s="30"/>
      <c r="I483" s="29"/>
    </row>
    <row r="484" spans="3:9" x14ac:dyDescent="0.4">
      <c r="C484" s="156"/>
      <c r="D484" s="37"/>
      <c r="E484" s="37"/>
      <c r="F484" s="31"/>
      <c r="G484" s="31"/>
      <c r="H484" s="30"/>
      <c r="I484" s="29"/>
    </row>
    <row r="485" spans="3:9" x14ac:dyDescent="0.4">
      <c r="C485" s="156"/>
      <c r="D485" s="37"/>
      <c r="E485" s="37"/>
      <c r="F485" s="31"/>
      <c r="G485" s="31"/>
      <c r="H485" s="30"/>
      <c r="I485" s="29"/>
    </row>
    <row r="486" spans="3:9" x14ac:dyDescent="0.4">
      <c r="C486" s="156"/>
      <c r="D486" s="37"/>
      <c r="E486" s="37"/>
      <c r="F486" s="31"/>
      <c r="G486" s="31"/>
      <c r="H486" s="30"/>
      <c r="I486" s="29"/>
    </row>
    <row r="487" spans="3:9" x14ac:dyDescent="0.4">
      <c r="C487" s="156"/>
      <c r="D487" s="37"/>
      <c r="E487" s="37"/>
      <c r="F487" s="31"/>
      <c r="G487" s="31"/>
      <c r="H487" s="30"/>
      <c r="I487" s="29"/>
    </row>
    <row r="488" spans="3:9" x14ac:dyDescent="0.4">
      <c r="C488" s="156"/>
      <c r="D488" s="37"/>
      <c r="E488" s="37"/>
      <c r="F488" s="31"/>
      <c r="G488" s="31"/>
      <c r="H488" s="30"/>
      <c r="I488" s="29"/>
    </row>
    <row r="489" spans="3:9" x14ac:dyDescent="0.4">
      <c r="C489" s="156"/>
      <c r="D489" s="37"/>
      <c r="E489" s="37"/>
      <c r="F489" s="31"/>
      <c r="G489" s="31"/>
      <c r="H489" s="30"/>
      <c r="I489" s="29"/>
    </row>
    <row r="490" spans="3:9" x14ac:dyDescent="0.4">
      <c r="C490" s="156"/>
      <c r="D490" s="37"/>
      <c r="E490" s="37"/>
      <c r="F490" s="31"/>
      <c r="G490" s="31"/>
      <c r="H490" s="30"/>
      <c r="I490" s="29"/>
    </row>
    <row r="491" spans="3:9" x14ac:dyDescent="0.4">
      <c r="C491" s="156"/>
      <c r="D491" s="37"/>
      <c r="E491" s="37"/>
      <c r="F491" s="31"/>
      <c r="G491" s="31"/>
      <c r="H491" s="30"/>
      <c r="I491" s="29"/>
    </row>
    <row r="492" spans="3:9" x14ac:dyDescent="0.4">
      <c r="C492" s="156"/>
      <c r="D492" s="37"/>
      <c r="E492" s="37"/>
      <c r="F492" s="31"/>
      <c r="G492" s="31"/>
      <c r="H492" s="30"/>
      <c r="I492" s="29"/>
    </row>
    <row r="493" spans="3:9" x14ac:dyDescent="0.4">
      <c r="C493" s="156"/>
      <c r="D493" s="37"/>
      <c r="E493" s="37"/>
      <c r="F493" s="31"/>
      <c r="G493" s="31"/>
      <c r="H493" s="30"/>
      <c r="I493" s="29"/>
    </row>
    <row r="494" spans="3:9" x14ac:dyDescent="0.4">
      <c r="C494" s="156"/>
      <c r="D494" s="37"/>
      <c r="E494" s="37"/>
      <c r="F494" s="31"/>
      <c r="G494" s="31"/>
      <c r="H494" s="30"/>
      <c r="I494" s="29"/>
    </row>
    <row r="495" spans="3:9" x14ac:dyDescent="0.4">
      <c r="C495" s="156"/>
      <c r="D495" s="37"/>
      <c r="E495" s="37"/>
      <c r="F495" s="31"/>
      <c r="G495" s="31"/>
      <c r="H495" s="30"/>
      <c r="I495" s="29"/>
    </row>
    <row r="496" spans="3:9" x14ac:dyDescent="0.4">
      <c r="C496" s="156"/>
      <c r="D496" s="37"/>
      <c r="E496" s="37"/>
      <c r="F496" s="31"/>
      <c r="G496" s="31"/>
      <c r="H496" s="30"/>
      <c r="I496" s="29"/>
    </row>
    <row r="497" spans="3:9" x14ac:dyDescent="0.4">
      <c r="C497" s="156"/>
      <c r="D497" s="37"/>
      <c r="E497" s="37"/>
      <c r="F497" s="31"/>
      <c r="G497" s="31"/>
      <c r="H497" s="30"/>
      <c r="I497" s="29"/>
    </row>
    <row r="498" spans="3:9" x14ac:dyDescent="0.4">
      <c r="C498" s="156"/>
      <c r="D498" s="37"/>
      <c r="E498" s="37"/>
      <c r="F498" s="31"/>
      <c r="G498" s="31"/>
      <c r="H498" s="30"/>
      <c r="I498" s="29"/>
    </row>
    <row r="499" spans="3:9" x14ac:dyDescent="0.4">
      <c r="C499" s="156"/>
      <c r="D499" s="37"/>
      <c r="E499" s="37"/>
      <c r="F499" s="31"/>
      <c r="G499" s="31"/>
      <c r="H499" s="30"/>
      <c r="I499" s="29"/>
    </row>
    <row r="500" spans="3:9" x14ac:dyDescent="0.4">
      <c r="C500" s="156"/>
      <c r="D500" s="37"/>
      <c r="E500" s="37"/>
      <c r="F500" s="31"/>
      <c r="G500" s="31"/>
      <c r="H500" s="30"/>
      <c r="I500" s="29"/>
    </row>
    <row r="501" spans="3:9" x14ac:dyDescent="0.4">
      <c r="C501" s="156"/>
      <c r="D501" s="37"/>
      <c r="E501" s="37"/>
      <c r="F501" s="31"/>
      <c r="G501" s="31"/>
      <c r="H501" s="30"/>
      <c r="I501" s="29"/>
    </row>
    <row r="502" spans="3:9" x14ac:dyDescent="0.4">
      <c r="C502" s="156"/>
      <c r="D502" s="37"/>
      <c r="E502" s="37"/>
      <c r="F502" s="31"/>
      <c r="G502" s="31"/>
      <c r="H502" s="30"/>
      <c r="I502" s="29"/>
    </row>
    <row r="503" spans="3:9" x14ac:dyDescent="0.4">
      <c r="C503" s="156"/>
      <c r="D503" s="37"/>
      <c r="E503" s="37"/>
      <c r="F503" s="31"/>
      <c r="G503" s="31"/>
      <c r="H503" s="30"/>
      <c r="I503" s="29"/>
    </row>
    <row r="504" spans="3:9" x14ac:dyDescent="0.4">
      <c r="C504" s="156"/>
      <c r="D504" s="37"/>
      <c r="E504" s="37"/>
      <c r="F504" s="31"/>
      <c r="G504" s="31"/>
      <c r="H504" s="30"/>
      <c r="I504" s="29"/>
    </row>
    <row r="505" spans="3:9" x14ac:dyDescent="0.4">
      <c r="C505" s="156"/>
      <c r="D505" s="37"/>
      <c r="E505" s="37"/>
      <c r="F505" s="31"/>
      <c r="G505" s="31"/>
      <c r="H505" s="30"/>
      <c r="I505" s="29"/>
    </row>
    <row r="506" spans="3:9" x14ac:dyDescent="0.4">
      <c r="C506" s="156"/>
      <c r="D506" s="37"/>
      <c r="E506" s="37"/>
      <c r="F506" s="31"/>
      <c r="G506" s="31"/>
      <c r="H506" s="30"/>
      <c r="I506" s="29"/>
    </row>
    <row r="507" spans="3:9" x14ac:dyDescent="0.4">
      <c r="C507" s="156"/>
      <c r="D507" s="37"/>
      <c r="E507" s="37"/>
      <c r="F507" s="31"/>
      <c r="G507" s="31"/>
      <c r="H507" s="30"/>
      <c r="I507" s="29"/>
    </row>
    <row r="508" spans="3:9" x14ac:dyDescent="0.4">
      <c r="C508" s="156"/>
      <c r="D508" s="37"/>
      <c r="E508" s="37"/>
      <c r="F508" s="31"/>
      <c r="G508" s="31"/>
      <c r="H508" s="30"/>
      <c r="I508" s="29"/>
    </row>
    <row r="509" spans="3:9" x14ac:dyDescent="0.4">
      <c r="C509" s="156"/>
      <c r="D509" s="37"/>
      <c r="E509" s="37"/>
      <c r="F509" s="31"/>
      <c r="G509" s="31"/>
      <c r="H509" s="30"/>
      <c r="I509" s="29"/>
    </row>
    <row r="510" spans="3:9" x14ac:dyDescent="0.4">
      <c r="C510" s="156"/>
      <c r="D510" s="37"/>
      <c r="E510" s="37"/>
      <c r="F510" s="31"/>
      <c r="G510" s="31"/>
      <c r="H510" s="30"/>
      <c r="I510" s="29"/>
    </row>
    <row r="511" spans="3:9" x14ac:dyDescent="0.4">
      <c r="C511" s="156"/>
      <c r="D511" s="37"/>
      <c r="E511" s="37"/>
      <c r="F511" s="31"/>
      <c r="G511" s="31"/>
      <c r="H511" s="30"/>
      <c r="I511" s="29"/>
    </row>
    <row r="512" spans="3:9" x14ac:dyDescent="0.4">
      <c r="C512" s="156"/>
      <c r="D512" s="37"/>
      <c r="E512" s="37"/>
      <c r="F512" s="31"/>
      <c r="G512" s="31"/>
      <c r="H512" s="30"/>
      <c r="I512" s="29"/>
    </row>
    <row r="513" spans="3:9" x14ac:dyDescent="0.4">
      <c r="C513" s="156"/>
      <c r="D513" s="37"/>
      <c r="E513" s="37"/>
      <c r="F513" s="31"/>
      <c r="G513" s="31"/>
      <c r="H513" s="30"/>
      <c r="I513" s="29"/>
    </row>
    <row r="514" spans="3:9" x14ac:dyDescent="0.4">
      <c r="C514" s="156"/>
      <c r="D514" s="37"/>
      <c r="E514" s="37"/>
      <c r="F514" s="31"/>
      <c r="G514" s="31"/>
      <c r="H514" s="30"/>
      <c r="I514" s="29"/>
    </row>
    <row r="515" spans="3:9" x14ac:dyDescent="0.4">
      <c r="C515" s="156"/>
      <c r="D515" s="37"/>
      <c r="E515" s="37"/>
      <c r="F515" s="31"/>
      <c r="G515" s="31"/>
      <c r="H515" s="30"/>
      <c r="I515" s="29"/>
    </row>
    <row r="516" spans="3:9" x14ac:dyDescent="0.4">
      <c r="C516" s="156"/>
      <c r="D516" s="37"/>
      <c r="E516" s="37"/>
      <c r="F516" s="31"/>
      <c r="G516" s="31"/>
      <c r="H516" s="30"/>
      <c r="I516" s="29"/>
    </row>
    <row r="517" spans="3:9" x14ac:dyDescent="0.4">
      <c r="C517" s="156"/>
      <c r="D517" s="37"/>
      <c r="E517" s="37"/>
      <c r="F517" s="31"/>
      <c r="G517" s="31"/>
      <c r="H517" s="30"/>
      <c r="I517" s="29"/>
    </row>
    <row r="518" spans="3:9" x14ac:dyDescent="0.4">
      <c r="C518" s="156"/>
      <c r="D518" s="37"/>
      <c r="E518" s="37"/>
      <c r="F518" s="31"/>
      <c r="G518" s="31"/>
      <c r="H518" s="30"/>
      <c r="I518" s="29"/>
    </row>
    <row r="519" spans="3:9" x14ac:dyDescent="0.4">
      <c r="C519" s="156"/>
      <c r="D519" s="37"/>
      <c r="E519" s="37"/>
      <c r="F519" s="31"/>
      <c r="G519" s="31"/>
      <c r="H519" s="30"/>
      <c r="I519" s="29"/>
    </row>
    <row r="520" spans="3:9" x14ac:dyDescent="0.4">
      <c r="C520" s="156"/>
      <c r="D520" s="37"/>
      <c r="E520" s="37"/>
      <c r="F520" s="31"/>
      <c r="G520" s="31"/>
      <c r="H520" s="30"/>
      <c r="I520" s="29"/>
    </row>
    <row r="521" spans="3:9" x14ac:dyDescent="0.4">
      <c r="C521" s="156"/>
      <c r="D521" s="37"/>
      <c r="E521" s="37"/>
      <c r="F521" s="31"/>
      <c r="G521" s="31"/>
      <c r="H521" s="30"/>
      <c r="I521" s="29"/>
    </row>
    <row r="522" spans="3:9" x14ac:dyDescent="0.4">
      <c r="C522" s="156"/>
      <c r="D522" s="37"/>
      <c r="E522" s="37"/>
      <c r="F522" s="31"/>
      <c r="G522" s="31"/>
      <c r="H522" s="30"/>
      <c r="I522" s="29"/>
    </row>
    <row r="523" spans="3:9" x14ac:dyDescent="0.4">
      <c r="C523" s="156"/>
      <c r="D523" s="37"/>
      <c r="E523" s="37"/>
      <c r="F523" s="31"/>
      <c r="G523" s="31"/>
      <c r="H523" s="30"/>
      <c r="I523" s="29"/>
    </row>
    <row r="524" spans="3:9" x14ac:dyDescent="0.4">
      <c r="C524" s="156"/>
      <c r="D524" s="37"/>
      <c r="E524" s="37"/>
      <c r="F524" s="31"/>
      <c r="G524" s="31"/>
      <c r="H524" s="30"/>
      <c r="I524" s="29"/>
    </row>
    <row r="525" spans="3:9" x14ac:dyDescent="0.4">
      <c r="C525" s="156"/>
      <c r="D525" s="37"/>
      <c r="E525" s="37"/>
      <c r="F525" s="31"/>
      <c r="G525" s="31"/>
      <c r="H525" s="30"/>
      <c r="I525" s="29"/>
    </row>
    <row r="526" spans="3:9" x14ac:dyDescent="0.4">
      <c r="C526" s="156"/>
      <c r="D526" s="37"/>
      <c r="E526" s="37"/>
      <c r="F526" s="31"/>
      <c r="G526" s="31"/>
      <c r="H526" s="30"/>
      <c r="I526" s="29"/>
    </row>
    <row r="527" spans="3:9" x14ac:dyDescent="0.4">
      <c r="C527" s="156"/>
      <c r="D527" s="37"/>
      <c r="E527" s="37"/>
      <c r="F527" s="31"/>
      <c r="G527" s="31"/>
      <c r="H527" s="30"/>
      <c r="I527" s="29"/>
    </row>
    <row r="528" spans="3:9" x14ac:dyDescent="0.4">
      <c r="C528" s="156"/>
      <c r="D528" s="37"/>
      <c r="E528" s="37"/>
      <c r="F528" s="31"/>
      <c r="G528" s="31"/>
      <c r="H528" s="30"/>
      <c r="I528" s="29"/>
    </row>
    <row r="529" spans="3:9" x14ac:dyDescent="0.4">
      <c r="C529" s="156"/>
      <c r="D529" s="37"/>
      <c r="E529" s="37"/>
      <c r="F529" s="31"/>
      <c r="G529" s="31"/>
      <c r="H529" s="30"/>
      <c r="I529" s="29"/>
    </row>
    <row r="530" spans="3:9" x14ac:dyDescent="0.4">
      <c r="C530" s="156"/>
      <c r="D530" s="37"/>
      <c r="E530" s="37"/>
      <c r="F530" s="31"/>
      <c r="G530" s="31"/>
      <c r="H530" s="30"/>
      <c r="I530" s="29"/>
    </row>
    <row r="531" spans="3:9" x14ac:dyDescent="0.4">
      <c r="C531" s="156"/>
      <c r="D531" s="37"/>
      <c r="E531" s="37"/>
      <c r="F531" s="31"/>
      <c r="G531" s="31"/>
      <c r="H531" s="30"/>
      <c r="I531" s="29"/>
    </row>
    <row r="532" spans="3:9" x14ac:dyDescent="0.4">
      <c r="C532" s="156"/>
      <c r="D532" s="37"/>
      <c r="E532" s="37"/>
      <c r="F532" s="31"/>
      <c r="G532" s="31"/>
      <c r="H532" s="30"/>
      <c r="I532" s="29"/>
    </row>
    <row r="533" spans="3:9" x14ac:dyDescent="0.4">
      <c r="C533" s="156"/>
      <c r="D533" s="37"/>
      <c r="E533" s="37"/>
      <c r="F533" s="31"/>
      <c r="G533" s="31"/>
      <c r="H533" s="30"/>
      <c r="I533" s="29"/>
    </row>
    <row r="534" spans="3:9" x14ac:dyDescent="0.4">
      <c r="C534" s="156"/>
      <c r="D534" s="37"/>
      <c r="E534" s="37"/>
      <c r="F534" s="31"/>
      <c r="G534" s="31"/>
      <c r="H534" s="30"/>
      <c r="I534" s="29"/>
    </row>
    <row r="535" spans="3:9" x14ac:dyDescent="0.4">
      <c r="C535" s="156"/>
      <c r="D535" s="37"/>
      <c r="E535" s="37"/>
      <c r="F535" s="31"/>
      <c r="G535" s="31"/>
      <c r="H535" s="30"/>
      <c r="I535" s="29"/>
    </row>
    <row r="536" spans="3:9" x14ac:dyDescent="0.4">
      <c r="C536" s="156"/>
      <c r="D536" s="37"/>
      <c r="E536" s="37"/>
      <c r="F536" s="31"/>
      <c r="G536" s="31"/>
      <c r="H536" s="30"/>
      <c r="I536" s="29"/>
    </row>
    <row r="537" spans="3:9" x14ac:dyDescent="0.4">
      <c r="C537" s="156"/>
      <c r="D537" s="37"/>
      <c r="E537" s="37"/>
      <c r="F537" s="31"/>
      <c r="G537" s="31"/>
      <c r="H537" s="30"/>
      <c r="I537" s="29"/>
    </row>
    <row r="538" spans="3:9" x14ac:dyDescent="0.4">
      <c r="C538" s="156"/>
      <c r="D538" s="37"/>
      <c r="E538" s="37"/>
      <c r="F538" s="31"/>
      <c r="G538" s="31"/>
      <c r="H538" s="30"/>
      <c r="I538" s="29"/>
    </row>
    <row r="539" spans="3:9" x14ac:dyDescent="0.4">
      <c r="C539" s="156"/>
      <c r="D539" s="37"/>
      <c r="E539" s="37"/>
      <c r="F539" s="31"/>
      <c r="G539" s="31"/>
      <c r="H539" s="30"/>
      <c r="I539" s="29"/>
    </row>
    <row r="540" spans="3:9" x14ac:dyDescent="0.4">
      <c r="C540" s="156"/>
      <c r="D540" s="37"/>
      <c r="E540" s="37"/>
      <c r="F540" s="31"/>
      <c r="G540" s="31"/>
      <c r="H540" s="30"/>
      <c r="I540" s="29"/>
    </row>
    <row r="541" spans="3:9" x14ac:dyDescent="0.4">
      <c r="C541" s="156"/>
      <c r="D541" s="37"/>
      <c r="E541" s="37"/>
      <c r="F541" s="31"/>
      <c r="G541" s="31"/>
      <c r="H541" s="30"/>
      <c r="I541" s="29"/>
    </row>
    <row r="542" spans="3:9" x14ac:dyDescent="0.4">
      <c r="C542" s="156"/>
      <c r="D542" s="37"/>
      <c r="E542" s="37"/>
      <c r="F542" s="31"/>
      <c r="G542" s="31"/>
      <c r="H542" s="30"/>
      <c r="I542" s="29"/>
    </row>
    <row r="543" spans="3:9" x14ac:dyDescent="0.4">
      <c r="C543" s="156"/>
      <c r="D543" s="37"/>
      <c r="E543" s="37"/>
      <c r="F543" s="31"/>
      <c r="G543" s="31"/>
      <c r="H543" s="30"/>
      <c r="I543" s="29"/>
    </row>
    <row r="544" spans="3:9" x14ac:dyDescent="0.4">
      <c r="C544" s="156"/>
      <c r="D544" s="37"/>
      <c r="E544" s="37"/>
      <c r="F544" s="31"/>
      <c r="G544" s="31"/>
      <c r="H544" s="30"/>
      <c r="I544" s="29"/>
    </row>
    <row r="545" spans="3:9" x14ac:dyDescent="0.4">
      <c r="C545" s="156"/>
      <c r="D545" s="37"/>
      <c r="E545" s="37"/>
      <c r="F545" s="31"/>
      <c r="G545" s="31"/>
      <c r="H545" s="30"/>
      <c r="I545" s="29"/>
    </row>
    <row r="546" spans="3:9" x14ac:dyDescent="0.4">
      <c r="C546" s="156"/>
      <c r="D546" s="37"/>
      <c r="E546" s="37"/>
      <c r="F546" s="31"/>
      <c r="G546" s="31"/>
      <c r="H546" s="30"/>
      <c r="I546" s="29"/>
    </row>
    <row r="547" spans="3:9" x14ac:dyDescent="0.4">
      <c r="C547" s="156"/>
      <c r="D547" s="37"/>
      <c r="E547" s="37"/>
      <c r="F547" s="31"/>
      <c r="G547" s="31"/>
      <c r="H547" s="30"/>
      <c r="I547" s="29"/>
    </row>
    <row r="548" spans="3:9" x14ac:dyDescent="0.4">
      <c r="C548" s="156"/>
      <c r="D548" s="37"/>
      <c r="E548" s="37"/>
      <c r="F548" s="31"/>
      <c r="G548" s="31"/>
      <c r="H548" s="30"/>
      <c r="I548" s="29"/>
    </row>
    <row r="549" spans="3:9" x14ac:dyDescent="0.4">
      <c r="C549" s="156"/>
      <c r="D549" s="37"/>
      <c r="E549" s="37"/>
      <c r="F549" s="31"/>
      <c r="G549" s="31"/>
      <c r="H549" s="30"/>
      <c r="I549" s="29"/>
    </row>
    <row r="550" spans="3:9" x14ac:dyDescent="0.4">
      <c r="C550" s="156"/>
      <c r="D550" s="37"/>
      <c r="E550" s="37"/>
      <c r="F550" s="31"/>
      <c r="G550" s="31"/>
      <c r="H550" s="30"/>
      <c r="I550" s="29"/>
    </row>
    <row r="551" spans="3:9" x14ac:dyDescent="0.4">
      <c r="C551" s="156"/>
      <c r="D551" s="37"/>
      <c r="E551" s="37"/>
      <c r="F551" s="31"/>
      <c r="G551" s="31"/>
      <c r="H551" s="30"/>
      <c r="I551" s="29"/>
    </row>
    <row r="552" spans="3:9" x14ac:dyDescent="0.4">
      <c r="C552" s="156"/>
      <c r="D552" s="37"/>
      <c r="E552" s="37"/>
      <c r="F552" s="31"/>
      <c r="G552" s="31"/>
      <c r="H552" s="30"/>
      <c r="I552" s="29"/>
    </row>
    <row r="553" spans="3:9" x14ac:dyDescent="0.4">
      <c r="C553" s="156"/>
      <c r="D553" s="37"/>
      <c r="E553" s="37"/>
      <c r="F553" s="31"/>
      <c r="G553" s="31"/>
      <c r="H553" s="30"/>
      <c r="I553" s="29"/>
    </row>
    <row r="554" spans="3:9" x14ac:dyDescent="0.4">
      <c r="C554" s="156"/>
      <c r="D554" s="37"/>
      <c r="E554" s="37"/>
      <c r="F554" s="31"/>
      <c r="G554" s="31"/>
      <c r="H554" s="30"/>
      <c r="I554" s="29"/>
    </row>
    <row r="555" spans="3:9" x14ac:dyDescent="0.4">
      <c r="C555" s="156"/>
      <c r="D555" s="37"/>
      <c r="E555" s="37"/>
      <c r="F555" s="31"/>
      <c r="G555" s="31"/>
      <c r="H555" s="30"/>
      <c r="I555" s="29"/>
    </row>
    <row r="556" spans="3:9" x14ac:dyDescent="0.4">
      <c r="C556" s="156"/>
      <c r="D556" s="37"/>
      <c r="E556" s="37"/>
      <c r="F556" s="31"/>
      <c r="G556" s="31"/>
      <c r="H556" s="30"/>
      <c r="I556" s="29"/>
    </row>
    <row r="557" spans="3:9" x14ac:dyDescent="0.4">
      <c r="C557" s="156"/>
      <c r="D557" s="37"/>
      <c r="E557" s="37"/>
      <c r="F557" s="31"/>
      <c r="G557" s="31"/>
      <c r="H557" s="30"/>
      <c r="I557" s="29"/>
    </row>
    <row r="558" spans="3:9" x14ac:dyDescent="0.4">
      <c r="C558" s="156"/>
      <c r="D558" s="37"/>
      <c r="E558" s="37"/>
      <c r="F558" s="31"/>
      <c r="G558" s="31"/>
      <c r="H558" s="30"/>
      <c r="I558" s="29"/>
    </row>
    <row r="559" spans="3:9" x14ac:dyDescent="0.4">
      <c r="C559" s="156"/>
      <c r="D559" s="37"/>
      <c r="E559" s="37"/>
      <c r="F559" s="31"/>
      <c r="G559" s="31"/>
      <c r="H559" s="30"/>
      <c r="I559" s="29"/>
    </row>
    <row r="560" spans="3:9" x14ac:dyDescent="0.4">
      <c r="C560" s="156"/>
      <c r="D560" s="37"/>
      <c r="E560" s="37"/>
      <c r="F560" s="31"/>
      <c r="G560" s="31"/>
      <c r="H560" s="30"/>
      <c r="I560" s="29"/>
    </row>
    <row r="561" spans="3:9" x14ac:dyDescent="0.4">
      <c r="C561" s="156"/>
      <c r="D561" s="37"/>
      <c r="E561" s="37"/>
      <c r="F561" s="31"/>
      <c r="G561" s="31"/>
      <c r="H561" s="30"/>
      <c r="I561" s="29"/>
    </row>
    <row r="562" spans="3:9" x14ac:dyDescent="0.4">
      <c r="C562" s="156"/>
      <c r="D562" s="37"/>
      <c r="E562" s="37"/>
      <c r="F562" s="31"/>
      <c r="G562" s="31"/>
      <c r="H562" s="30"/>
      <c r="I562" s="29"/>
    </row>
    <row r="563" spans="3:9" x14ac:dyDescent="0.4">
      <c r="C563" s="156"/>
      <c r="D563" s="37"/>
      <c r="E563" s="37"/>
      <c r="F563" s="31"/>
      <c r="G563" s="31"/>
      <c r="H563" s="30"/>
      <c r="I563" s="29"/>
    </row>
    <row r="564" spans="3:9" x14ac:dyDescent="0.4">
      <c r="C564" s="156"/>
      <c r="D564" s="37"/>
      <c r="E564" s="37"/>
      <c r="F564" s="31"/>
      <c r="G564" s="31"/>
      <c r="H564" s="30"/>
      <c r="I564" s="29"/>
    </row>
    <row r="565" spans="3:9" x14ac:dyDescent="0.4">
      <c r="C565" s="156"/>
      <c r="D565" s="37"/>
      <c r="E565" s="37"/>
      <c r="F565" s="31"/>
      <c r="G565" s="31"/>
      <c r="H565" s="30"/>
      <c r="I565" s="29"/>
    </row>
    <row r="566" spans="3:9" x14ac:dyDescent="0.4">
      <c r="C566" s="156"/>
      <c r="D566" s="37"/>
      <c r="E566" s="37"/>
      <c r="F566" s="31"/>
      <c r="G566" s="31"/>
      <c r="H566" s="30"/>
      <c r="I566" s="29"/>
    </row>
    <row r="567" spans="3:9" x14ac:dyDescent="0.4">
      <c r="C567" s="156"/>
      <c r="D567" s="37"/>
      <c r="E567" s="37"/>
      <c r="F567" s="31"/>
      <c r="G567" s="31"/>
      <c r="H567" s="30"/>
      <c r="I567" s="29"/>
    </row>
    <row r="568" spans="3:9" x14ac:dyDescent="0.4">
      <c r="C568" s="156"/>
      <c r="D568" s="37"/>
      <c r="E568" s="37"/>
      <c r="F568" s="31"/>
      <c r="G568" s="31"/>
      <c r="H568" s="30"/>
      <c r="I568" s="29"/>
    </row>
    <row r="569" spans="3:9" x14ac:dyDescent="0.4">
      <c r="C569" s="156"/>
      <c r="D569" s="37"/>
      <c r="E569" s="37"/>
      <c r="F569" s="31"/>
      <c r="G569" s="31"/>
      <c r="H569" s="30"/>
      <c r="I569" s="29"/>
    </row>
    <row r="570" spans="3:9" x14ac:dyDescent="0.4">
      <c r="C570" s="156"/>
      <c r="D570" s="37"/>
      <c r="E570" s="37"/>
      <c r="F570" s="31"/>
      <c r="G570" s="31"/>
      <c r="H570" s="30"/>
      <c r="I570" s="29"/>
    </row>
    <row r="571" spans="3:9" x14ac:dyDescent="0.4">
      <c r="C571" s="156"/>
      <c r="D571" s="37"/>
      <c r="E571" s="37"/>
      <c r="F571" s="31"/>
      <c r="G571" s="31"/>
      <c r="H571" s="30"/>
      <c r="I571" s="29"/>
    </row>
    <row r="572" spans="3:9" x14ac:dyDescent="0.4">
      <c r="C572" s="156"/>
      <c r="D572" s="37"/>
      <c r="E572" s="37"/>
      <c r="F572" s="31"/>
      <c r="G572" s="31"/>
      <c r="H572" s="30"/>
      <c r="I572" s="29"/>
    </row>
    <row r="573" spans="3:9" x14ac:dyDescent="0.4">
      <c r="C573" s="156"/>
      <c r="D573" s="37"/>
      <c r="E573" s="37"/>
      <c r="F573" s="31"/>
      <c r="G573" s="31"/>
      <c r="H573" s="30"/>
      <c r="I573" s="29"/>
    </row>
    <row r="574" spans="3:9" x14ac:dyDescent="0.4">
      <c r="C574" s="156"/>
      <c r="D574" s="37"/>
      <c r="E574" s="37"/>
      <c r="F574" s="31"/>
      <c r="G574" s="31"/>
      <c r="H574" s="30"/>
      <c r="I574" s="29"/>
    </row>
    <row r="575" spans="3:9" x14ac:dyDescent="0.4">
      <c r="C575" s="156"/>
      <c r="D575" s="37"/>
      <c r="E575" s="37"/>
      <c r="F575" s="31"/>
      <c r="G575" s="31"/>
      <c r="H575" s="30"/>
      <c r="I575" s="29"/>
    </row>
    <row r="576" spans="3:9" x14ac:dyDescent="0.4">
      <c r="C576" s="156"/>
      <c r="D576" s="37"/>
      <c r="E576" s="37"/>
      <c r="F576" s="31"/>
      <c r="G576" s="31"/>
      <c r="H576" s="30"/>
      <c r="I576" s="29"/>
    </row>
    <row r="577" spans="3:9" x14ac:dyDescent="0.4">
      <c r="C577" s="156"/>
      <c r="D577" s="37"/>
      <c r="E577" s="37"/>
      <c r="F577" s="31"/>
      <c r="G577" s="31"/>
      <c r="H577" s="30"/>
      <c r="I577" s="29"/>
    </row>
    <row r="578" spans="3:9" x14ac:dyDescent="0.4">
      <c r="C578" s="156"/>
      <c r="D578" s="37"/>
      <c r="E578" s="37"/>
      <c r="F578" s="31"/>
      <c r="G578" s="31"/>
      <c r="H578" s="30"/>
      <c r="I578" s="29"/>
    </row>
    <row r="579" spans="3:9" x14ac:dyDescent="0.4">
      <c r="C579" s="156"/>
      <c r="D579" s="37"/>
      <c r="E579" s="37"/>
      <c r="F579" s="31"/>
      <c r="G579" s="31"/>
      <c r="H579" s="30"/>
      <c r="I579" s="29"/>
    </row>
    <row r="580" spans="3:9" x14ac:dyDescent="0.4">
      <c r="C580" s="156"/>
      <c r="D580" s="37"/>
      <c r="E580" s="37"/>
      <c r="F580" s="31"/>
      <c r="G580" s="31"/>
      <c r="H580" s="30"/>
      <c r="I580" s="29"/>
    </row>
    <row r="581" spans="3:9" x14ac:dyDescent="0.4">
      <c r="C581" s="156"/>
      <c r="D581" s="37"/>
      <c r="E581" s="37"/>
      <c r="F581" s="31"/>
      <c r="G581" s="31"/>
      <c r="H581" s="30"/>
      <c r="I581" s="29"/>
    </row>
    <row r="582" spans="3:9" x14ac:dyDescent="0.4">
      <c r="C582" s="156"/>
      <c r="D582" s="37"/>
      <c r="E582" s="37"/>
      <c r="F582" s="31"/>
      <c r="G582" s="31"/>
      <c r="H582" s="30"/>
      <c r="I582" s="29"/>
    </row>
    <row r="583" spans="3:9" x14ac:dyDescent="0.4">
      <c r="C583" s="156"/>
      <c r="D583" s="37"/>
      <c r="E583" s="37"/>
      <c r="F583" s="31"/>
      <c r="G583" s="31"/>
      <c r="H583" s="30"/>
      <c r="I583" s="29"/>
    </row>
    <row r="584" spans="3:9" x14ac:dyDescent="0.4">
      <c r="C584" s="156"/>
      <c r="D584" s="37"/>
      <c r="E584" s="37"/>
      <c r="F584" s="31"/>
      <c r="G584" s="31"/>
      <c r="H584" s="30"/>
      <c r="I584" s="29"/>
    </row>
    <row r="585" spans="3:9" x14ac:dyDescent="0.4">
      <c r="C585" s="156"/>
      <c r="D585" s="37"/>
      <c r="E585" s="37"/>
      <c r="F585" s="31"/>
      <c r="G585" s="31"/>
      <c r="H585" s="30"/>
      <c r="I585" s="29"/>
    </row>
    <row r="586" spans="3:9" x14ac:dyDescent="0.4">
      <c r="C586" s="156"/>
      <c r="D586" s="37"/>
      <c r="E586" s="37"/>
      <c r="F586" s="31"/>
      <c r="G586" s="31"/>
      <c r="H586" s="30"/>
      <c r="I586" s="29"/>
    </row>
    <row r="587" spans="3:9" x14ac:dyDescent="0.4">
      <c r="C587" s="156"/>
      <c r="D587" s="37"/>
      <c r="E587" s="37"/>
      <c r="F587" s="31"/>
      <c r="G587" s="31"/>
      <c r="H587" s="30"/>
      <c r="I587" s="29"/>
    </row>
    <row r="588" spans="3:9" x14ac:dyDescent="0.4">
      <c r="C588" s="156"/>
      <c r="D588" s="37"/>
      <c r="E588" s="37"/>
      <c r="F588" s="31"/>
      <c r="G588" s="31"/>
      <c r="H588" s="30"/>
      <c r="I588" s="29"/>
    </row>
    <row r="589" spans="3:9" x14ac:dyDescent="0.4">
      <c r="C589" s="156"/>
      <c r="D589" s="37"/>
      <c r="E589" s="37"/>
      <c r="F589" s="31"/>
      <c r="G589" s="31"/>
      <c r="H589" s="30"/>
      <c r="I589" s="29"/>
    </row>
    <row r="590" spans="3:9" x14ac:dyDescent="0.4">
      <c r="C590" s="156"/>
      <c r="D590" s="37"/>
      <c r="E590" s="37"/>
      <c r="F590" s="31"/>
      <c r="G590" s="31"/>
      <c r="H590" s="30"/>
      <c r="I590" s="29"/>
    </row>
    <row r="591" spans="3:9" x14ac:dyDescent="0.4">
      <c r="C591" s="156"/>
      <c r="D591" s="37"/>
      <c r="E591" s="37"/>
      <c r="F591" s="31"/>
      <c r="G591" s="31"/>
      <c r="H591" s="30"/>
      <c r="I591" s="29"/>
    </row>
    <row r="592" spans="3:9" x14ac:dyDescent="0.4">
      <c r="C592" s="156"/>
      <c r="D592" s="37"/>
      <c r="E592" s="37"/>
      <c r="F592" s="31"/>
      <c r="G592" s="31"/>
      <c r="H592" s="30"/>
      <c r="I592" s="29"/>
    </row>
    <row r="593" spans="3:9" x14ac:dyDescent="0.4">
      <c r="C593" s="156"/>
      <c r="D593" s="37"/>
      <c r="E593" s="37"/>
      <c r="F593" s="31"/>
      <c r="G593" s="31"/>
      <c r="H593" s="30"/>
      <c r="I593" s="29"/>
    </row>
    <row r="594" spans="3:9" x14ac:dyDescent="0.4">
      <c r="C594" s="156"/>
      <c r="D594" s="37"/>
      <c r="E594" s="37"/>
      <c r="F594" s="31"/>
      <c r="G594" s="31"/>
      <c r="H594" s="30"/>
      <c r="I594" s="29"/>
    </row>
    <row r="595" spans="3:9" x14ac:dyDescent="0.4">
      <c r="C595" s="156"/>
      <c r="D595" s="37"/>
      <c r="E595" s="37"/>
      <c r="F595" s="31"/>
      <c r="G595" s="31"/>
      <c r="H595" s="30"/>
      <c r="I595" s="29"/>
    </row>
    <row r="596" spans="3:9" x14ac:dyDescent="0.4">
      <c r="C596" s="156"/>
      <c r="D596" s="37"/>
      <c r="E596" s="37"/>
      <c r="F596" s="31"/>
      <c r="G596" s="31"/>
      <c r="H596" s="30"/>
      <c r="I596" s="29"/>
    </row>
    <row r="597" spans="3:9" x14ac:dyDescent="0.4">
      <c r="C597" s="156"/>
      <c r="D597" s="37"/>
      <c r="E597" s="37"/>
      <c r="F597" s="31"/>
      <c r="G597" s="31"/>
      <c r="H597" s="30"/>
      <c r="I597" s="29"/>
    </row>
    <row r="598" spans="3:9" x14ac:dyDescent="0.4">
      <c r="C598" s="156"/>
      <c r="D598" s="37"/>
      <c r="E598" s="37"/>
      <c r="F598" s="31"/>
      <c r="G598" s="31"/>
      <c r="H598" s="30"/>
      <c r="I598" s="29"/>
    </row>
    <row r="599" spans="3:9" x14ac:dyDescent="0.4">
      <c r="C599" s="156"/>
      <c r="D599" s="37"/>
      <c r="E599" s="37"/>
      <c r="F599" s="31"/>
      <c r="G599" s="31"/>
      <c r="H599" s="30"/>
      <c r="I599" s="29"/>
    </row>
    <row r="600" spans="3:9" x14ac:dyDescent="0.4">
      <c r="C600" s="156"/>
      <c r="D600" s="37"/>
      <c r="E600" s="37"/>
      <c r="F600" s="31"/>
      <c r="G600" s="31"/>
      <c r="H600" s="30"/>
      <c r="I600" s="29"/>
    </row>
    <row r="601" spans="3:9" x14ac:dyDescent="0.4">
      <c r="C601" s="156"/>
      <c r="D601" s="37"/>
      <c r="E601" s="37"/>
      <c r="F601" s="31"/>
      <c r="G601" s="31"/>
      <c r="H601" s="30"/>
      <c r="I601" s="29"/>
    </row>
    <row r="602" spans="3:9" x14ac:dyDescent="0.4">
      <c r="C602" s="156"/>
      <c r="D602" s="37"/>
      <c r="E602" s="37"/>
      <c r="F602" s="31"/>
      <c r="G602" s="31"/>
      <c r="H602" s="30"/>
      <c r="I602" s="29"/>
    </row>
    <row r="603" spans="3:9" x14ac:dyDescent="0.4">
      <c r="C603" s="156"/>
      <c r="D603" s="37"/>
      <c r="E603" s="37"/>
      <c r="F603" s="31"/>
      <c r="G603" s="31"/>
      <c r="H603" s="30"/>
      <c r="I603" s="29"/>
    </row>
    <row r="604" spans="3:9" x14ac:dyDescent="0.4">
      <c r="C604" s="156"/>
      <c r="D604" s="37"/>
      <c r="E604" s="37"/>
      <c r="F604" s="31"/>
      <c r="G604" s="31"/>
      <c r="H604" s="30"/>
      <c r="I604" s="29"/>
    </row>
    <row r="605" spans="3:9" x14ac:dyDescent="0.4">
      <c r="C605" s="156"/>
      <c r="D605" s="37"/>
      <c r="E605" s="37"/>
      <c r="F605" s="31"/>
      <c r="G605" s="31"/>
      <c r="H605" s="30"/>
      <c r="I605" s="29"/>
    </row>
    <row r="606" spans="3:9" x14ac:dyDescent="0.4">
      <c r="C606" s="156"/>
      <c r="D606" s="37"/>
      <c r="E606" s="37"/>
      <c r="F606" s="31"/>
      <c r="G606" s="31"/>
      <c r="H606" s="30"/>
      <c r="I606" s="29"/>
    </row>
    <row r="607" spans="3:9" x14ac:dyDescent="0.4">
      <c r="C607" s="156"/>
      <c r="D607" s="37"/>
      <c r="E607" s="37"/>
      <c r="F607" s="31"/>
      <c r="G607" s="31"/>
      <c r="H607" s="30"/>
      <c r="I607" s="29"/>
    </row>
    <row r="608" spans="3:9" x14ac:dyDescent="0.4">
      <c r="C608" s="156"/>
      <c r="D608" s="37"/>
      <c r="E608" s="37"/>
      <c r="F608" s="31"/>
      <c r="G608" s="31"/>
      <c r="H608" s="30"/>
      <c r="I608" s="29"/>
    </row>
    <row r="609" spans="3:9" x14ac:dyDescent="0.4">
      <c r="C609" s="156"/>
      <c r="D609" s="37"/>
      <c r="E609" s="37"/>
      <c r="F609" s="31"/>
      <c r="G609" s="31"/>
      <c r="H609" s="30"/>
      <c r="I609" s="29"/>
    </row>
    <row r="610" spans="3:9" x14ac:dyDescent="0.4">
      <c r="C610" s="156"/>
      <c r="D610" s="37"/>
      <c r="E610" s="37"/>
      <c r="F610" s="31"/>
      <c r="G610" s="31"/>
      <c r="H610" s="30"/>
      <c r="I610" s="29"/>
    </row>
    <row r="611" spans="3:9" x14ac:dyDescent="0.4">
      <c r="C611" s="156"/>
      <c r="D611" s="37"/>
      <c r="E611" s="37"/>
      <c r="F611" s="31"/>
      <c r="G611" s="31"/>
      <c r="H611" s="30"/>
      <c r="I611" s="29"/>
    </row>
    <row r="612" spans="3:9" x14ac:dyDescent="0.4">
      <c r="C612" s="156"/>
      <c r="D612" s="37"/>
      <c r="E612" s="37"/>
      <c r="F612" s="31"/>
      <c r="G612" s="31"/>
      <c r="H612" s="30"/>
      <c r="I612" s="29"/>
    </row>
    <row r="613" spans="3:9" x14ac:dyDescent="0.4">
      <c r="C613" s="156"/>
      <c r="D613" s="37"/>
      <c r="E613" s="37"/>
      <c r="F613" s="31"/>
      <c r="G613" s="31"/>
      <c r="H613" s="30"/>
      <c r="I613" s="29"/>
    </row>
    <row r="614" spans="3:9" x14ac:dyDescent="0.4">
      <c r="C614" s="156"/>
      <c r="D614" s="37"/>
      <c r="E614" s="37"/>
      <c r="F614" s="31"/>
      <c r="G614" s="31"/>
      <c r="H614" s="30"/>
      <c r="I614" s="29"/>
    </row>
    <row r="615" spans="3:9" x14ac:dyDescent="0.4">
      <c r="C615" s="156"/>
      <c r="D615" s="37"/>
      <c r="E615" s="37"/>
      <c r="F615" s="31"/>
      <c r="G615" s="31"/>
      <c r="H615" s="30"/>
      <c r="I615" s="29"/>
    </row>
    <row r="616" spans="3:9" x14ac:dyDescent="0.4">
      <c r="C616" s="156"/>
      <c r="D616" s="37"/>
      <c r="E616" s="37"/>
      <c r="F616" s="31"/>
      <c r="G616" s="31"/>
      <c r="H616" s="30"/>
      <c r="I616" s="29"/>
    </row>
    <row r="617" spans="3:9" x14ac:dyDescent="0.4">
      <c r="C617" s="156"/>
      <c r="D617" s="37"/>
      <c r="E617" s="37"/>
      <c r="F617" s="31"/>
      <c r="G617" s="31"/>
      <c r="H617" s="30"/>
      <c r="I617" s="29"/>
    </row>
    <row r="618" spans="3:9" x14ac:dyDescent="0.4">
      <c r="C618" s="156"/>
      <c r="D618" s="37"/>
      <c r="E618" s="37"/>
      <c r="F618" s="31"/>
      <c r="G618" s="31"/>
      <c r="H618" s="30"/>
      <c r="I618" s="29"/>
    </row>
    <row r="619" spans="3:9" x14ac:dyDescent="0.4">
      <c r="C619" s="156"/>
      <c r="D619" s="37"/>
      <c r="E619" s="37"/>
      <c r="F619" s="31"/>
      <c r="G619" s="31"/>
      <c r="H619" s="30"/>
      <c r="I619" s="29"/>
    </row>
    <row r="620" spans="3:9" x14ac:dyDescent="0.4">
      <c r="C620" s="156"/>
      <c r="D620" s="37"/>
      <c r="E620" s="37"/>
      <c r="F620" s="31"/>
      <c r="G620" s="31"/>
      <c r="H620" s="30"/>
      <c r="I620" s="29"/>
    </row>
    <row r="621" spans="3:9" x14ac:dyDescent="0.4">
      <c r="C621" s="156"/>
      <c r="D621" s="37"/>
      <c r="E621" s="37"/>
      <c r="F621" s="31"/>
      <c r="G621" s="31"/>
      <c r="H621" s="30"/>
      <c r="I621" s="29"/>
    </row>
    <row r="622" spans="3:9" x14ac:dyDescent="0.4">
      <c r="C622" s="156"/>
      <c r="D622" s="37"/>
      <c r="E622" s="37"/>
      <c r="F622" s="31"/>
      <c r="G622" s="31"/>
      <c r="H622" s="30"/>
      <c r="I622" s="29"/>
    </row>
    <row r="623" spans="3:9" x14ac:dyDescent="0.4">
      <c r="C623" s="156"/>
      <c r="D623" s="37"/>
      <c r="E623" s="37"/>
      <c r="F623" s="31"/>
      <c r="G623" s="31"/>
      <c r="H623" s="30"/>
      <c r="I623" s="29"/>
    </row>
    <row r="624" spans="3:9" x14ac:dyDescent="0.4">
      <c r="C624" s="156"/>
      <c r="D624" s="37"/>
      <c r="E624" s="37"/>
      <c r="F624" s="31"/>
      <c r="G624" s="31"/>
      <c r="H624" s="30"/>
      <c r="I624" s="29"/>
    </row>
    <row r="625" spans="3:9" x14ac:dyDescent="0.4">
      <c r="C625" s="156"/>
      <c r="D625" s="37"/>
      <c r="E625" s="37"/>
      <c r="F625" s="31"/>
      <c r="G625" s="31"/>
      <c r="H625" s="30"/>
      <c r="I625" s="29"/>
    </row>
    <row r="626" spans="3:9" x14ac:dyDescent="0.4">
      <c r="C626" s="156"/>
      <c r="D626" s="37"/>
      <c r="E626" s="37"/>
      <c r="F626" s="31"/>
      <c r="G626" s="31"/>
      <c r="H626" s="30"/>
      <c r="I626" s="29"/>
    </row>
    <row r="627" spans="3:9" x14ac:dyDescent="0.4">
      <c r="C627" s="156"/>
      <c r="D627" s="37"/>
      <c r="E627" s="37"/>
      <c r="F627" s="31"/>
      <c r="G627" s="31"/>
      <c r="H627" s="30"/>
      <c r="I627" s="29"/>
    </row>
    <row r="628" spans="3:9" x14ac:dyDescent="0.4">
      <c r="C628" s="156"/>
      <c r="D628" s="37"/>
      <c r="E628" s="37"/>
      <c r="F628" s="31"/>
      <c r="G628" s="31"/>
      <c r="H628" s="30"/>
      <c r="I628" s="29"/>
    </row>
    <row r="629" spans="3:9" x14ac:dyDescent="0.4">
      <c r="C629" s="156"/>
      <c r="D629" s="37"/>
      <c r="E629" s="37"/>
      <c r="F629" s="31"/>
      <c r="G629" s="31"/>
      <c r="H629" s="30"/>
      <c r="I629" s="29"/>
    </row>
    <row r="630" spans="3:9" x14ac:dyDescent="0.4">
      <c r="C630" s="156"/>
      <c r="D630" s="37"/>
      <c r="E630" s="37"/>
      <c r="F630" s="31"/>
      <c r="G630" s="31"/>
      <c r="H630" s="30"/>
      <c r="I630" s="29"/>
    </row>
    <row r="631" spans="3:9" x14ac:dyDescent="0.4">
      <c r="C631" s="156"/>
      <c r="D631" s="37"/>
      <c r="E631" s="37"/>
      <c r="F631" s="31"/>
      <c r="G631" s="31"/>
      <c r="H631" s="30"/>
      <c r="I631" s="29"/>
    </row>
    <row r="632" spans="3:9" x14ac:dyDescent="0.4">
      <c r="C632" s="156"/>
      <c r="D632" s="37"/>
      <c r="E632" s="37"/>
      <c r="F632" s="31"/>
      <c r="G632" s="31"/>
      <c r="H632" s="30"/>
      <c r="I632" s="29"/>
    </row>
    <row r="633" spans="3:9" x14ac:dyDescent="0.4">
      <c r="C633" s="156"/>
      <c r="D633" s="37"/>
      <c r="E633" s="37"/>
      <c r="F633" s="31"/>
      <c r="G633" s="31"/>
      <c r="H633" s="30"/>
      <c r="I633" s="29"/>
    </row>
    <row r="634" spans="3:9" x14ac:dyDescent="0.4">
      <c r="C634" s="156"/>
      <c r="D634" s="37"/>
      <c r="E634" s="37"/>
      <c r="F634" s="31"/>
      <c r="G634" s="31"/>
      <c r="H634" s="30"/>
      <c r="I634" s="29"/>
    </row>
    <row r="635" spans="3:9" x14ac:dyDescent="0.4">
      <c r="C635" s="156"/>
      <c r="D635" s="37"/>
      <c r="E635" s="37"/>
      <c r="F635" s="31"/>
      <c r="G635" s="31"/>
      <c r="H635" s="30"/>
      <c r="I635" s="29"/>
    </row>
    <row r="636" spans="3:9" x14ac:dyDescent="0.4">
      <c r="C636" s="156"/>
      <c r="D636" s="37"/>
      <c r="E636" s="37"/>
      <c r="F636" s="31"/>
      <c r="G636" s="31"/>
      <c r="H636" s="30"/>
      <c r="I636" s="29"/>
    </row>
    <row r="637" spans="3:9" x14ac:dyDescent="0.4">
      <c r="C637" s="156"/>
      <c r="D637" s="37"/>
      <c r="E637" s="37"/>
      <c r="F637" s="31"/>
      <c r="G637" s="31"/>
      <c r="H637" s="30"/>
      <c r="I637" s="29"/>
    </row>
    <row r="638" spans="3:9" x14ac:dyDescent="0.4">
      <c r="C638" s="156"/>
      <c r="D638" s="37"/>
      <c r="E638" s="37"/>
      <c r="F638" s="31"/>
      <c r="G638" s="31"/>
      <c r="H638" s="30"/>
      <c r="I638" s="29"/>
    </row>
    <row r="639" spans="3:9" x14ac:dyDescent="0.4">
      <c r="C639" s="156"/>
      <c r="D639" s="37"/>
      <c r="E639" s="37"/>
      <c r="F639" s="31"/>
      <c r="G639" s="31"/>
      <c r="H639" s="30"/>
      <c r="I639" s="29"/>
    </row>
    <row r="640" spans="3:9" x14ac:dyDescent="0.4">
      <c r="C640" s="156"/>
      <c r="D640" s="37"/>
      <c r="E640" s="37"/>
      <c r="F640" s="31"/>
      <c r="G640" s="31"/>
      <c r="H640" s="30"/>
      <c r="I640" s="29"/>
    </row>
    <row r="641" spans="3:9" x14ac:dyDescent="0.4">
      <c r="C641" s="156"/>
      <c r="D641" s="37"/>
      <c r="E641" s="37"/>
      <c r="F641" s="31"/>
      <c r="G641" s="31"/>
      <c r="H641" s="30"/>
      <c r="I641" s="29"/>
    </row>
    <row r="642" spans="3:9" x14ac:dyDescent="0.4">
      <c r="C642" s="156"/>
      <c r="D642" s="37"/>
      <c r="E642" s="37"/>
      <c r="F642" s="31"/>
      <c r="G642" s="31"/>
      <c r="H642" s="30"/>
      <c r="I642" s="29"/>
    </row>
    <row r="643" spans="3:9" x14ac:dyDescent="0.4">
      <c r="C643" s="156"/>
      <c r="D643" s="37"/>
      <c r="E643" s="37"/>
      <c r="F643" s="31"/>
      <c r="G643" s="31"/>
      <c r="H643" s="30"/>
      <c r="I643" s="29"/>
    </row>
    <row r="644" spans="3:9" x14ac:dyDescent="0.4">
      <c r="C644" s="156"/>
      <c r="D644" s="37"/>
      <c r="E644" s="37"/>
      <c r="F644" s="31"/>
      <c r="G644" s="31"/>
      <c r="H644" s="30"/>
      <c r="I644" s="29"/>
    </row>
    <row r="645" spans="3:9" x14ac:dyDescent="0.4">
      <c r="C645" s="156"/>
      <c r="D645" s="37"/>
      <c r="E645" s="37"/>
      <c r="F645" s="31"/>
      <c r="G645" s="31"/>
      <c r="H645" s="30"/>
      <c r="I645" s="29"/>
    </row>
    <row r="646" spans="3:9" x14ac:dyDescent="0.4">
      <c r="C646" s="156"/>
      <c r="D646" s="37"/>
      <c r="E646" s="37"/>
      <c r="F646" s="31"/>
      <c r="G646" s="31"/>
      <c r="H646" s="30"/>
      <c r="I646" s="29"/>
    </row>
    <row r="647" spans="3:9" x14ac:dyDescent="0.4">
      <c r="C647" s="156"/>
      <c r="D647" s="37"/>
      <c r="E647" s="37"/>
      <c r="F647" s="31"/>
      <c r="G647" s="31"/>
      <c r="H647" s="30"/>
      <c r="I647" s="29"/>
    </row>
    <row r="648" spans="3:9" x14ac:dyDescent="0.4">
      <c r="C648" s="156"/>
      <c r="D648" s="37"/>
      <c r="E648" s="37"/>
      <c r="F648" s="31"/>
      <c r="G648" s="31"/>
      <c r="H648" s="30"/>
      <c r="I648" s="29"/>
    </row>
    <row r="649" spans="3:9" x14ac:dyDescent="0.4">
      <c r="C649" s="156"/>
      <c r="D649" s="37"/>
      <c r="E649" s="37"/>
      <c r="F649" s="31"/>
      <c r="G649" s="31"/>
      <c r="H649" s="30"/>
      <c r="I649" s="29"/>
    </row>
    <row r="650" spans="3:9" x14ac:dyDescent="0.4">
      <c r="C650" s="156"/>
      <c r="D650" s="37"/>
      <c r="E650" s="37"/>
      <c r="F650" s="31"/>
      <c r="G650" s="31"/>
      <c r="H650" s="30"/>
      <c r="I650" s="29"/>
    </row>
    <row r="651" spans="3:9" x14ac:dyDescent="0.4">
      <c r="C651" s="156"/>
      <c r="D651" s="37"/>
      <c r="E651" s="37"/>
      <c r="F651" s="31"/>
      <c r="G651" s="31"/>
      <c r="H651" s="30"/>
      <c r="I651" s="29"/>
    </row>
    <row r="652" spans="3:9" x14ac:dyDescent="0.4">
      <c r="C652" s="156"/>
      <c r="D652" s="37"/>
      <c r="E652" s="37"/>
      <c r="F652" s="31"/>
      <c r="G652" s="31"/>
      <c r="H652" s="30"/>
      <c r="I652" s="29"/>
    </row>
    <row r="653" spans="3:9" x14ac:dyDescent="0.4">
      <c r="C653" s="156"/>
      <c r="D653" s="37"/>
      <c r="E653" s="37"/>
      <c r="F653" s="31"/>
      <c r="G653" s="31"/>
      <c r="H653" s="30"/>
      <c r="I653" s="29"/>
    </row>
    <row r="654" spans="3:9" x14ac:dyDescent="0.4">
      <c r="C654" s="156"/>
      <c r="D654" s="37"/>
      <c r="E654" s="37"/>
      <c r="F654" s="31"/>
      <c r="G654" s="31"/>
      <c r="H654" s="30"/>
      <c r="I654" s="29"/>
    </row>
    <row r="655" spans="3:9" x14ac:dyDescent="0.4">
      <c r="C655" s="156"/>
      <c r="D655" s="37"/>
      <c r="E655" s="37"/>
      <c r="F655" s="31"/>
      <c r="G655" s="31"/>
      <c r="H655" s="30"/>
      <c r="I655" s="29"/>
    </row>
    <row r="656" spans="3:9" x14ac:dyDescent="0.4">
      <c r="C656" s="156"/>
      <c r="D656" s="37"/>
      <c r="E656" s="37"/>
      <c r="F656" s="31"/>
      <c r="G656" s="31"/>
      <c r="H656" s="30"/>
      <c r="I656" s="29"/>
    </row>
    <row r="657" spans="3:9" x14ac:dyDescent="0.4">
      <c r="C657" s="156"/>
      <c r="D657" s="37"/>
      <c r="E657" s="37"/>
      <c r="F657" s="31"/>
      <c r="G657" s="31"/>
      <c r="H657" s="30"/>
      <c r="I657" s="29"/>
    </row>
    <row r="658" spans="3:9" x14ac:dyDescent="0.4">
      <c r="C658" s="156"/>
      <c r="D658" s="37"/>
      <c r="E658" s="37"/>
      <c r="F658" s="31"/>
      <c r="G658" s="31"/>
      <c r="H658" s="30"/>
      <c r="I658" s="29"/>
    </row>
    <row r="659" spans="3:9" x14ac:dyDescent="0.4">
      <c r="C659" s="156"/>
      <c r="D659" s="37"/>
      <c r="E659" s="37"/>
      <c r="F659" s="31"/>
      <c r="G659" s="31"/>
      <c r="H659" s="30"/>
      <c r="I659" s="29"/>
    </row>
    <row r="660" spans="3:9" x14ac:dyDescent="0.4">
      <c r="C660" s="156"/>
      <c r="D660" s="37"/>
      <c r="E660" s="37"/>
      <c r="F660" s="31"/>
      <c r="G660" s="31"/>
      <c r="H660" s="30"/>
      <c r="I660" s="29"/>
    </row>
    <row r="661" spans="3:9" x14ac:dyDescent="0.4">
      <c r="C661" s="156"/>
      <c r="D661" s="37"/>
      <c r="E661" s="37"/>
      <c r="F661" s="31"/>
      <c r="G661" s="31"/>
      <c r="H661" s="30"/>
      <c r="I661" s="29"/>
    </row>
    <row r="662" spans="3:9" x14ac:dyDescent="0.4">
      <c r="C662" s="156"/>
      <c r="D662" s="37"/>
      <c r="E662" s="37"/>
      <c r="F662" s="31"/>
      <c r="G662" s="31"/>
      <c r="H662" s="30"/>
      <c r="I662" s="29"/>
    </row>
    <row r="663" spans="3:9" x14ac:dyDescent="0.4">
      <c r="C663" s="156"/>
      <c r="D663" s="37"/>
      <c r="E663" s="37"/>
      <c r="F663" s="31"/>
      <c r="G663" s="31"/>
      <c r="H663" s="30"/>
      <c r="I663" s="29"/>
    </row>
    <row r="664" spans="3:9" x14ac:dyDescent="0.4">
      <c r="C664" s="156"/>
      <c r="D664" s="37"/>
      <c r="E664" s="37"/>
      <c r="F664" s="31"/>
      <c r="G664" s="31"/>
      <c r="H664" s="30"/>
      <c r="I664" s="29"/>
    </row>
    <row r="665" spans="3:9" x14ac:dyDescent="0.4">
      <c r="C665" s="156"/>
      <c r="D665" s="37"/>
      <c r="E665" s="37"/>
      <c r="F665" s="31"/>
      <c r="G665" s="31"/>
      <c r="H665" s="30"/>
      <c r="I665" s="29"/>
    </row>
    <row r="666" spans="3:9" x14ac:dyDescent="0.4">
      <c r="C666" s="156"/>
      <c r="D666" s="37"/>
      <c r="E666" s="37"/>
      <c r="F666" s="31"/>
      <c r="G666" s="31"/>
      <c r="H666" s="30"/>
      <c r="I666" s="29"/>
    </row>
    <row r="667" spans="3:9" x14ac:dyDescent="0.4">
      <c r="C667" s="156"/>
      <c r="D667" s="37"/>
      <c r="E667" s="37"/>
      <c r="F667" s="31"/>
      <c r="G667" s="31"/>
      <c r="H667" s="30"/>
      <c r="I667" s="29"/>
    </row>
    <row r="668" spans="3:9" x14ac:dyDescent="0.4">
      <c r="C668" s="156"/>
      <c r="D668" s="37"/>
      <c r="E668" s="37"/>
      <c r="F668" s="31"/>
      <c r="G668" s="31"/>
      <c r="H668" s="30"/>
      <c r="I668" s="29"/>
    </row>
    <row r="669" spans="3:9" x14ac:dyDescent="0.4">
      <c r="C669" s="156"/>
      <c r="D669" s="37"/>
      <c r="E669" s="37"/>
      <c r="F669" s="31"/>
      <c r="G669" s="31"/>
      <c r="H669" s="30"/>
      <c r="I669" s="29"/>
    </row>
    <row r="670" spans="3:9" x14ac:dyDescent="0.4">
      <c r="C670" s="156"/>
      <c r="D670" s="37"/>
      <c r="E670" s="37"/>
      <c r="F670" s="31"/>
      <c r="G670" s="31"/>
      <c r="H670" s="30"/>
      <c r="I670" s="29"/>
    </row>
    <row r="671" spans="3:9" x14ac:dyDescent="0.4">
      <c r="C671" s="156"/>
      <c r="D671" s="37"/>
      <c r="E671" s="37"/>
      <c r="F671" s="31"/>
      <c r="G671" s="31"/>
      <c r="H671" s="30"/>
      <c r="I671" s="29"/>
    </row>
    <row r="672" spans="3:9" x14ac:dyDescent="0.4">
      <c r="C672" s="156"/>
      <c r="D672" s="37"/>
      <c r="E672" s="37"/>
      <c r="F672" s="31"/>
      <c r="G672" s="31"/>
      <c r="H672" s="30"/>
      <c r="I672" s="29"/>
    </row>
    <row r="673" spans="3:9" x14ac:dyDescent="0.4">
      <c r="C673" s="156"/>
      <c r="D673" s="37"/>
      <c r="E673" s="37"/>
      <c r="F673" s="31"/>
      <c r="G673" s="31"/>
      <c r="H673" s="30"/>
      <c r="I673" s="29"/>
    </row>
    <row r="674" spans="3:9" x14ac:dyDescent="0.4">
      <c r="C674" s="156"/>
      <c r="D674" s="37"/>
      <c r="E674" s="37"/>
      <c r="F674" s="31"/>
      <c r="G674" s="31"/>
      <c r="H674" s="30"/>
      <c r="I674" s="29"/>
    </row>
    <row r="675" spans="3:9" x14ac:dyDescent="0.4">
      <c r="C675" s="156"/>
      <c r="D675" s="37"/>
      <c r="E675" s="37"/>
      <c r="F675" s="31"/>
      <c r="G675" s="31"/>
      <c r="H675" s="30"/>
      <c r="I675" s="29"/>
    </row>
    <row r="676" spans="3:9" x14ac:dyDescent="0.4">
      <c r="C676" s="156"/>
      <c r="D676" s="37"/>
      <c r="E676" s="37"/>
      <c r="F676" s="31"/>
      <c r="G676" s="31"/>
      <c r="H676" s="30"/>
      <c r="I676" s="29"/>
    </row>
    <row r="677" spans="3:9" x14ac:dyDescent="0.4">
      <c r="C677" s="156"/>
      <c r="D677" s="37"/>
      <c r="E677" s="37"/>
      <c r="F677" s="31"/>
      <c r="G677" s="31"/>
      <c r="H677" s="30"/>
      <c r="I677" s="29"/>
    </row>
    <row r="678" spans="3:9" x14ac:dyDescent="0.4">
      <c r="C678" s="156"/>
      <c r="D678" s="37"/>
      <c r="E678" s="37"/>
      <c r="F678" s="31"/>
      <c r="G678" s="31"/>
      <c r="H678" s="30"/>
      <c r="I678" s="29"/>
    </row>
    <row r="679" spans="3:9" x14ac:dyDescent="0.4">
      <c r="C679" s="156"/>
      <c r="D679" s="37"/>
      <c r="E679" s="37"/>
      <c r="F679" s="31"/>
      <c r="G679" s="31"/>
      <c r="H679" s="30"/>
      <c r="I679" s="29"/>
    </row>
    <row r="680" spans="3:9" x14ac:dyDescent="0.4">
      <c r="C680" s="156"/>
      <c r="D680" s="37"/>
      <c r="E680" s="37"/>
      <c r="F680" s="31"/>
      <c r="G680" s="31"/>
      <c r="H680" s="30"/>
      <c r="I680" s="29"/>
    </row>
    <row r="681" spans="3:9" x14ac:dyDescent="0.4">
      <c r="C681" s="156"/>
      <c r="D681" s="37"/>
      <c r="E681" s="37"/>
      <c r="F681" s="31"/>
      <c r="G681" s="31"/>
      <c r="H681" s="30"/>
      <c r="I681" s="29"/>
    </row>
    <row r="682" spans="3:9" x14ac:dyDescent="0.4">
      <c r="C682" s="156"/>
      <c r="D682" s="37"/>
      <c r="E682" s="37"/>
      <c r="F682" s="31"/>
      <c r="G682" s="31"/>
      <c r="H682" s="30"/>
      <c r="I682" s="29"/>
    </row>
    <row r="683" spans="3:9" x14ac:dyDescent="0.4">
      <c r="C683" s="156"/>
      <c r="D683" s="37"/>
      <c r="E683" s="37"/>
      <c r="F683" s="31"/>
      <c r="G683" s="31"/>
      <c r="H683" s="30"/>
      <c r="I683" s="29"/>
    </row>
    <row r="684" spans="3:9" x14ac:dyDescent="0.4">
      <c r="C684" s="156"/>
      <c r="D684" s="37"/>
      <c r="E684" s="37"/>
      <c r="F684" s="31"/>
      <c r="G684" s="31"/>
      <c r="H684" s="30"/>
      <c r="I684" s="29"/>
    </row>
    <row r="685" spans="3:9" x14ac:dyDescent="0.4">
      <c r="C685" s="156"/>
      <c r="D685" s="37"/>
      <c r="E685" s="37"/>
      <c r="F685" s="31"/>
      <c r="G685" s="31"/>
      <c r="H685" s="30"/>
      <c r="I685" s="29"/>
    </row>
    <row r="686" spans="3:9" x14ac:dyDescent="0.4">
      <c r="C686" s="156"/>
      <c r="D686" s="37"/>
      <c r="E686" s="37"/>
      <c r="F686" s="31"/>
      <c r="G686" s="31"/>
      <c r="H686" s="30"/>
      <c r="I686" s="29"/>
    </row>
    <row r="687" spans="3:9" x14ac:dyDescent="0.4">
      <c r="C687" s="156"/>
      <c r="D687" s="37"/>
      <c r="E687" s="37"/>
      <c r="F687" s="31"/>
      <c r="G687" s="31"/>
      <c r="H687" s="30"/>
      <c r="I687" s="29"/>
    </row>
    <row r="688" spans="3:9" x14ac:dyDescent="0.4">
      <c r="C688" s="156"/>
      <c r="D688" s="37"/>
      <c r="E688" s="37"/>
      <c r="F688" s="31"/>
      <c r="G688" s="31"/>
      <c r="H688" s="30"/>
      <c r="I688" s="29"/>
    </row>
    <row r="689" spans="3:9" x14ac:dyDescent="0.4">
      <c r="C689" s="156"/>
      <c r="D689" s="37"/>
      <c r="E689" s="37"/>
      <c r="F689" s="31"/>
      <c r="G689" s="31"/>
      <c r="H689" s="30"/>
      <c r="I689" s="29"/>
    </row>
    <row r="690" spans="3:9" x14ac:dyDescent="0.4">
      <c r="C690" s="156"/>
      <c r="D690" s="37"/>
      <c r="E690" s="37"/>
      <c r="F690" s="31"/>
      <c r="G690" s="31"/>
      <c r="H690" s="30"/>
      <c r="I690" s="29"/>
    </row>
    <row r="691" spans="3:9" x14ac:dyDescent="0.4">
      <c r="C691" s="156"/>
      <c r="D691" s="37"/>
      <c r="E691" s="37"/>
      <c r="F691" s="31"/>
      <c r="G691" s="31"/>
      <c r="H691" s="30"/>
      <c r="I691" s="29"/>
    </row>
    <row r="692" spans="3:9" x14ac:dyDescent="0.4">
      <c r="C692" s="156"/>
      <c r="D692" s="37"/>
      <c r="E692" s="37"/>
      <c r="F692" s="31"/>
      <c r="G692" s="31"/>
      <c r="H692" s="30"/>
      <c r="I692" s="29"/>
    </row>
    <row r="693" spans="3:9" x14ac:dyDescent="0.4">
      <c r="C693" s="156"/>
      <c r="D693" s="37"/>
      <c r="E693" s="37"/>
      <c r="F693" s="31"/>
      <c r="G693" s="31"/>
      <c r="H693" s="30"/>
      <c r="I693" s="29"/>
    </row>
    <row r="694" spans="3:9" x14ac:dyDescent="0.4">
      <c r="C694" s="156"/>
      <c r="D694" s="37"/>
      <c r="E694" s="37"/>
      <c r="F694" s="31"/>
      <c r="G694" s="31"/>
      <c r="H694" s="30"/>
      <c r="I694" s="29"/>
    </row>
    <row r="695" spans="3:9" x14ac:dyDescent="0.4">
      <c r="C695" s="156"/>
      <c r="D695" s="37"/>
      <c r="E695" s="37"/>
      <c r="F695" s="31"/>
      <c r="G695" s="31"/>
      <c r="H695" s="30"/>
      <c r="I695" s="29"/>
    </row>
    <row r="696" spans="3:9" x14ac:dyDescent="0.4">
      <c r="C696" s="156"/>
      <c r="D696" s="37"/>
      <c r="E696" s="37"/>
      <c r="F696" s="31"/>
      <c r="G696" s="31"/>
      <c r="H696" s="30"/>
      <c r="I696" s="29"/>
    </row>
    <row r="697" spans="3:9" x14ac:dyDescent="0.4">
      <c r="C697" s="156"/>
      <c r="D697" s="37"/>
      <c r="E697" s="37"/>
      <c r="F697" s="31"/>
      <c r="G697" s="31"/>
      <c r="H697" s="30"/>
      <c r="I697" s="29"/>
    </row>
    <row r="698" spans="3:9" x14ac:dyDescent="0.4">
      <c r="C698" s="156"/>
      <c r="D698" s="37"/>
      <c r="E698" s="37"/>
      <c r="F698" s="31"/>
      <c r="G698" s="31"/>
      <c r="H698" s="30"/>
      <c r="I698" s="29"/>
    </row>
    <row r="699" spans="3:9" x14ac:dyDescent="0.4">
      <c r="C699" s="156"/>
      <c r="D699" s="37"/>
      <c r="E699" s="37"/>
      <c r="F699" s="31"/>
      <c r="G699" s="31"/>
      <c r="H699" s="30"/>
      <c r="I699" s="29"/>
    </row>
    <row r="700" spans="3:9" x14ac:dyDescent="0.4">
      <c r="C700" s="156"/>
      <c r="D700" s="37"/>
      <c r="E700" s="37"/>
      <c r="F700" s="31"/>
      <c r="G700" s="31"/>
      <c r="H700" s="30"/>
      <c r="I700" s="29"/>
    </row>
    <row r="701" spans="3:9" x14ac:dyDescent="0.4">
      <c r="C701" s="156"/>
      <c r="D701" s="37"/>
      <c r="E701" s="37"/>
      <c r="F701" s="31"/>
      <c r="G701" s="31"/>
      <c r="H701" s="30"/>
      <c r="I701" s="29"/>
    </row>
    <row r="702" spans="3:9" x14ac:dyDescent="0.4">
      <c r="C702" s="156"/>
      <c r="D702" s="37"/>
      <c r="E702" s="37"/>
      <c r="F702" s="31"/>
      <c r="G702" s="31"/>
      <c r="H702" s="30"/>
      <c r="I702" s="29"/>
    </row>
    <row r="703" spans="3:9" x14ac:dyDescent="0.4">
      <c r="C703" s="156"/>
      <c r="D703" s="37"/>
      <c r="E703" s="37"/>
      <c r="F703" s="31"/>
      <c r="G703" s="31"/>
      <c r="H703" s="30"/>
      <c r="I703" s="29"/>
    </row>
    <row r="704" spans="3:9" x14ac:dyDescent="0.4">
      <c r="C704" s="156"/>
      <c r="D704" s="37"/>
      <c r="E704" s="37"/>
      <c r="F704" s="31"/>
      <c r="G704" s="31"/>
      <c r="H704" s="30"/>
      <c r="I704" s="29"/>
    </row>
    <row r="705" spans="3:9" x14ac:dyDescent="0.4">
      <c r="C705" s="156"/>
      <c r="D705" s="37"/>
      <c r="E705" s="37"/>
      <c r="F705" s="31"/>
      <c r="G705" s="31"/>
      <c r="H705" s="30"/>
      <c r="I705" s="29"/>
    </row>
    <row r="706" spans="3:9" x14ac:dyDescent="0.4">
      <c r="C706" s="156"/>
      <c r="D706" s="37"/>
      <c r="E706" s="37"/>
      <c r="F706" s="31"/>
      <c r="G706" s="31"/>
      <c r="H706" s="30"/>
      <c r="I706" s="29"/>
    </row>
    <row r="707" spans="3:9" x14ac:dyDescent="0.4">
      <c r="C707" s="156"/>
      <c r="D707" s="37"/>
      <c r="E707" s="37"/>
      <c r="F707" s="31"/>
      <c r="G707" s="31"/>
      <c r="H707" s="30"/>
      <c r="I707" s="29"/>
    </row>
    <row r="708" spans="3:9" x14ac:dyDescent="0.4">
      <c r="C708" s="156"/>
      <c r="D708" s="37"/>
      <c r="E708" s="37"/>
      <c r="F708" s="31"/>
      <c r="G708" s="31"/>
      <c r="H708" s="30"/>
      <c r="I708" s="29"/>
    </row>
    <row r="709" spans="3:9" x14ac:dyDescent="0.4">
      <c r="C709" s="156"/>
      <c r="D709" s="37"/>
      <c r="E709" s="37"/>
      <c r="F709" s="31"/>
      <c r="G709" s="31"/>
      <c r="H709" s="30"/>
      <c r="I709" s="29"/>
    </row>
    <row r="710" spans="3:9" x14ac:dyDescent="0.4">
      <c r="C710" s="156"/>
      <c r="D710" s="37"/>
      <c r="E710" s="37"/>
      <c r="F710" s="31"/>
      <c r="G710" s="31"/>
      <c r="H710" s="30"/>
      <c r="I710" s="29"/>
    </row>
    <row r="711" spans="3:9" x14ac:dyDescent="0.4">
      <c r="C711" s="156"/>
      <c r="D711" s="37"/>
      <c r="E711" s="37"/>
      <c r="F711" s="31"/>
      <c r="G711" s="31"/>
      <c r="H711" s="30"/>
      <c r="I711" s="29"/>
    </row>
    <row r="712" spans="3:9" x14ac:dyDescent="0.4">
      <c r="C712" s="156"/>
      <c r="D712" s="37"/>
      <c r="E712" s="37"/>
      <c r="F712" s="31"/>
      <c r="G712" s="31"/>
      <c r="H712" s="30"/>
      <c r="I712" s="29"/>
    </row>
    <row r="713" spans="3:9" x14ac:dyDescent="0.4">
      <c r="C713" s="156"/>
      <c r="D713" s="37"/>
      <c r="E713" s="37"/>
      <c r="F713" s="31"/>
      <c r="G713" s="31"/>
      <c r="H713" s="30"/>
      <c r="I713" s="29"/>
    </row>
    <row r="714" spans="3:9" x14ac:dyDescent="0.4">
      <c r="C714" s="156"/>
      <c r="D714" s="37"/>
      <c r="E714" s="37"/>
      <c r="F714" s="31"/>
      <c r="G714" s="31"/>
      <c r="H714" s="30"/>
      <c r="I714" s="29"/>
    </row>
    <row r="715" spans="3:9" x14ac:dyDescent="0.4">
      <c r="C715" s="156"/>
      <c r="D715" s="37"/>
      <c r="E715" s="37"/>
      <c r="F715" s="31"/>
      <c r="G715" s="31"/>
      <c r="H715" s="30"/>
      <c r="I715" s="29"/>
    </row>
    <row r="716" spans="3:9" x14ac:dyDescent="0.4">
      <c r="C716" s="156"/>
      <c r="D716" s="37"/>
      <c r="E716" s="37"/>
      <c r="F716" s="31"/>
      <c r="G716" s="31"/>
      <c r="H716" s="30"/>
      <c r="I716" s="29"/>
    </row>
    <row r="717" spans="3:9" x14ac:dyDescent="0.4">
      <c r="C717" s="156"/>
      <c r="D717" s="37"/>
      <c r="E717" s="37"/>
      <c r="F717" s="31"/>
      <c r="G717" s="31"/>
      <c r="H717" s="30"/>
      <c r="I717" s="29"/>
    </row>
    <row r="718" spans="3:9" x14ac:dyDescent="0.4">
      <c r="C718" s="156"/>
      <c r="D718" s="37"/>
      <c r="E718" s="37"/>
      <c r="F718" s="31"/>
      <c r="G718" s="31"/>
      <c r="H718" s="30"/>
      <c r="I718" s="29"/>
    </row>
    <row r="719" spans="3:9" x14ac:dyDescent="0.4">
      <c r="C719" s="156"/>
      <c r="D719" s="37"/>
      <c r="E719" s="37"/>
      <c r="F719" s="31"/>
      <c r="G719" s="31"/>
      <c r="H719" s="30"/>
      <c r="I719" s="29"/>
    </row>
    <row r="720" spans="3:9" x14ac:dyDescent="0.4">
      <c r="C720" s="156"/>
      <c r="D720" s="37"/>
      <c r="E720" s="37"/>
      <c r="F720" s="31"/>
      <c r="G720" s="31"/>
      <c r="H720" s="30"/>
      <c r="I720" s="29"/>
    </row>
    <row r="721" spans="3:9" x14ac:dyDescent="0.4">
      <c r="C721" s="156"/>
      <c r="D721" s="37"/>
      <c r="E721" s="37"/>
      <c r="F721" s="31"/>
      <c r="G721" s="31"/>
      <c r="H721" s="30"/>
      <c r="I721" s="29"/>
    </row>
    <row r="722" spans="3:9" x14ac:dyDescent="0.4">
      <c r="C722" s="156"/>
      <c r="D722" s="37"/>
      <c r="E722" s="37"/>
      <c r="F722" s="31"/>
      <c r="G722" s="31"/>
      <c r="H722" s="30"/>
      <c r="I722" s="29"/>
    </row>
    <row r="723" spans="3:9" x14ac:dyDescent="0.4">
      <c r="C723" s="156"/>
      <c r="D723" s="37"/>
      <c r="E723" s="37"/>
      <c r="F723" s="31"/>
      <c r="G723" s="31"/>
      <c r="H723" s="30"/>
      <c r="I723" s="29"/>
    </row>
    <row r="724" spans="3:9" x14ac:dyDescent="0.4">
      <c r="C724" s="156"/>
      <c r="D724" s="37"/>
      <c r="E724" s="37"/>
      <c r="F724" s="31"/>
      <c r="G724" s="31"/>
      <c r="H724" s="30"/>
      <c r="I724" s="29"/>
    </row>
    <row r="725" spans="3:9" x14ac:dyDescent="0.4">
      <c r="C725" s="156"/>
      <c r="D725" s="37"/>
      <c r="E725" s="37"/>
      <c r="F725" s="31"/>
      <c r="G725" s="31"/>
      <c r="H725" s="30"/>
      <c r="I725" s="29"/>
    </row>
    <row r="726" spans="3:9" x14ac:dyDescent="0.4">
      <c r="C726" s="156"/>
      <c r="D726" s="37"/>
      <c r="E726" s="37"/>
      <c r="F726" s="31"/>
      <c r="G726" s="31"/>
      <c r="H726" s="30"/>
      <c r="I726" s="29"/>
    </row>
    <row r="727" spans="3:9" x14ac:dyDescent="0.4">
      <c r="C727" s="156"/>
      <c r="D727" s="37"/>
      <c r="E727" s="37"/>
      <c r="F727" s="31"/>
      <c r="G727" s="31"/>
      <c r="H727" s="30"/>
      <c r="I727" s="29"/>
    </row>
    <row r="728" spans="3:9" x14ac:dyDescent="0.4">
      <c r="C728" s="156"/>
      <c r="D728" s="37"/>
      <c r="E728" s="37"/>
      <c r="F728" s="31"/>
      <c r="G728" s="31"/>
      <c r="H728" s="30"/>
      <c r="I728" s="29"/>
    </row>
    <row r="729" spans="3:9" x14ac:dyDescent="0.4">
      <c r="C729" s="156"/>
      <c r="D729" s="37"/>
      <c r="E729" s="37"/>
      <c r="F729" s="31"/>
      <c r="G729" s="31"/>
      <c r="H729" s="30"/>
      <c r="I729" s="29"/>
    </row>
    <row r="730" spans="3:9" x14ac:dyDescent="0.4">
      <c r="C730" s="156"/>
      <c r="D730" s="37"/>
      <c r="E730" s="37"/>
      <c r="F730" s="31"/>
      <c r="G730" s="31"/>
      <c r="H730" s="30"/>
      <c r="I730" s="29"/>
    </row>
    <row r="731" spans="3:9" x14ac:dyDescent="0.4">
      <c r="C731" s="156"/>
      <c r="D731" s="37"/>
      <c r="E731" s="37"/>
      <c r="F731" s="31"/>
      <c r="G731" s="31"/>
      <c r="H731" s="30"/>
      <c r="I731" s="29"/>
    </row>
    <row r="732" spans="3:9" x14ac:dyDescent="0.4">
      <c r="C732" s="156"/>
      <c r="D732" s="37"/>
      <c r="E732" s="37"/>
      <c r="F732" s="31"/>
      <c r="G732" s="31"/>
      <c r="H732" s="30"/>
      <c r="I732" s="29"/>
    </row>
    <row r="733" spans="3:9" x14ac:dyDescent="0.4">
      <c r="C733" s="156"/>
      <c r="D733" s="37"/>
      <c r="E733" s="37"/>
      <c r="F733" s="31"/>
      <c r="G733" s="31"/>
      <c r="H733" s="30"/>
      <c r="I733" s="29"/>
    </row>
    <row r="734" spans="3:9" x14ac:dyDescent="0.4">
      <c r="C734" s="156"/>
      <c r="D734" s="37"/>
      <c r="E734" s="37"/>
      <c r="F734" s="31"/>
      <c r="G734" s="31"/>
      <c r="H734" s="30"/>
      <c r="I734" s="29"/>
    </row>
    <row r="735" spans="3:9" x14ac:dyDescent="0.4">
      <c r="C735" s="156"/>
      <c r="D735" s="37"/>
      <c r="E735" s="37"/>
      <c r="F735" s="31"/>
      <c r="G735" s="31"/>
      <c r="H735" s="30"/>
      <c r="I735" s="29"/>
    </row>
    <row r="736" spans="3:9" x14ac:dyDescent="0.4">
      <c r="C736" s="156"/>
      <c r="D736" s="37"/>
      <c r="E736" s="37"/>
      <c r="F736" s="31"/>
      <c r="G736" s="31"/>
      <c r="H736" s="30"/>
      <c r="I736" s="29"/>
    </row>
    <row r="737" spans="3:9" x14ac:dyDescent="0.4">
      <c r="C737" s="156"/>
      <c r="D737" s="37"/>
      <c r="E737" s="37"/>
      <c r="F737" s="31"/>
      <c r="G737" s="31"/>
      <c r="H737" s="30"/>
      <c r="I737" s="29"/>
    </row>
    <row r="738" spans="3:9" x14ac:dyDescent="0.4">
      <c r="C738" s="156"/>
      <c r="D738" s="37"/>
      <c r="E738" s="37"/>
      <c r="F738" s="31"/>
      <c r="G738" s="31"/>
      <c r="H738" s="30"/>
      <c r="I738" s="29"/>
    </row>
    <row r="739" spans="3:9" x14ac:dyDescent="0.4">
      <c r="C739" s="156"/>
      <c r="D739" s="37"/>
      <c r="E739" s="37"/>
      <c r="F739" s="31"/>
      <c r="G739" s="31"/>
      <c r="H739" s="30"/>
      <c r="I739" s="29"/>
    </row>
    <row r="740" spans="3:9" x14ac:dyDescent="0.4">
      <c r="C740" s="156"/>
      <c r="D740" s="37"/>
      <c r="E740" s="37"/>
      <c r="F740" s="31"/>
      <c r="G740" s="31"/>
      <c r="H740" s="30"/>
      <c r="I740" s="29"/>
    </row>
    <row r="741" spans="3:9" x14ac:dyDescent="0.4">
      <c r="C741" s="156"/>
      <c r="D741" s="37"/>
      <c r="E741" s="37"/>
      <c r="F741" s="31"/>
      <c r="G741" s="31"/>
      <c r="H741" s="30"/>
      <c r="I741" s="29"/>
    </row>
    <row r="742" spans="3:9" x14ac:dyDescent="0.4">
      <c r="C742" s="156"/>
      <c r="D742" s="37"/>
      <c r="E742" s="37"/>
      <c r="F742" s="31"/>
      <c r="G742" s="31"/>
      <c r="H742" s="30"/>
      <c r="I742" s="29"/>
    </row>
    <row r="743" spans="3:9" x14ac:dyDescent="0.4">
      <c r="C743" s="156"/>
      <c r="D743" s="37"/>
      <c r="E743" s="37"/>
      <c r="F743" s="31"/>
      <c r="G743" s="31"/>
      <c r="H743" s="30"/>
      <c r="I743" s="29"/>
    </row>
    <row r="744" spans="3:9" x14ac:dyDescent="0.4">
      <c r="C744" s="156"/>
      <c r="D744" s="37"/>
      <c r="E744" s="37"/>
      <c r="F744" s="31"/>
      <c r="G744" s="31"/>
      <c r="H744" s="30"/>
      <c r="I744" s="29"/>
    </row>
    <row r="745" spans="3:9" x14ac:dyDescent="0.4">
      <c r="C745" s="156"/>
      <c r="D745" s="37"/>
      <c r="E745" s="37"/>
      <c r="F745" s="31"/>
      <c r="G745" s="31"/>
      <c r="H745" s="30"/>
      <c r="I745" s="29"/>
    </row>
    <row r="746" spans="3:9" x14ac:dyDescent="0.4">
      <c r="C746" s="156"/>
      <c r="D746" s="37"/>
      <c r="E746" s="37"/>
      <c r="F746" s="31"/>
      <c r="G746" s="31"/>
      <c r="H746" s="30"/>
      <c r="I746" s="29"/>
    </row>
    <row r="747" spans="3:9" x14ac:dyDescent="0.4">
      <c r="C747" s="156"/>
      <c r="D747" s="37"/>
      <c r="E747" s="37"/>
      <c r="F747" s="31"/>
      <c r="G747" s="31"/>
      <c r="H747" s="30"/>
      <c r="I747" s="29"/>
    </row>
    <row r="748" spans="3:9" x14ac:dyDescent="0.4">
      <c r="C748" s="156"/>
      <c r="D748" s="37"/>
      <c r="E748" s="37"/>
      <c r="F748" s="31"/>
      <c r="G748" s="31"/>
      <c r="H748" s="30"/>
      <c r="I748" s="29"/>
    </row>
    <row r="749" spans="3:9" x14ac:dyDescent="0.4">
      <c r="C749" s="156"/>
      <c r="D749" s="37"/>
      <c r="E749" s="37"/>
      <c r="F749" s="31"/>
      <c r="G749" s="31"/>
      <c r="H749" s="30"/>
      <c r="I749" s="29"/>
    </row>
    <row r="750" spans="3:9" x14ac:dyDescent="0.4">
      <c r="C750" s="156"/>
      <c r="D750" s="37"/>
      <c r="E750" s="37"/>
      <c r="F750" s="31"/>
      <c r="G750" s="31"/>
      <c r="H750" s="30"/>
      <c r="I750" s="29"/>
    </row>
    <row r="751" spans="3:9" x14ac:dyDescent="0.4">
      <c r="C751" s="156"/>
      <c r="D751" s="37"/>
      <c r="E751" s="37"/>
      <c r="F751" s="31"/>
      <c r="G751" s="31"/>
      <c r="H751" s="30"/>
      <c r="I751" s="29"/>
    </row>
    <row r="752" spans="3:9" x14ac:dyDescent="0.4">
      <c r="C752" s="156"/>
      <c r="D752" s="37"/>
      <c r="E752" s="37"/>
      <c r="F752" s="31"/>
      <c r="G752" s="31"/>
      <c r="H752" s="30"/>
      <c r="I752" s="29"/>
    </row>
    <row r="753" spans="3:9" x14ac:dyDescent="0.4">
      <c r="C753" s="156"/>
      <c r="D753" s="37"/>
      <c r="E753" s="37"/>
      <c r="F753" s="31"/>
      <c r="G753" s="31"/>
      <c r="H753" s="30"/>
      <c r="I753" s="29"/>
    </row>
    <row r="754" spans="3:9" x14ac:dyDescent="0.4">
      <c r="C754" s="156"/>
      <c r="D754" s="37"/>
      <c r="E754" s="37"/>
      <c r="F754" s="31"/>
      <c r="G754" s="31"/>
      <c r="H754" s="30"/>
      <c r="I754" s="29"/>
    </row>
    <row r="755" spans="3:9" x14ac:dyDescent="0.4">
      <c r="C755" s="156"/>
      <c r="D755" s="37"/>
      <c r="E755" s="37"/>
      <c r="F755" s="31"/>
      <c r="G755" s="31"/>
      <c r="H755" s="30"/>
      <c r="I755" s="29"/>
    </row>
    <row r="756" spans="3:9" x14ac:dyDescent="0.4">
      <c r="C756" s="156"/>
      <c r="D756" s="37"/>
      <c r="E756" s="37"/>
      <c r="F756" s="31"/>
      <c r="G756" s="31"/>
      <c r="H756" s="30"/>
      <c r="I756" s="29"/>
    </row>
    <row r="757" spans="3:9" x14ac:dyDescent="0.4">
      <c r="C757" s="156"/>
      <c r="D757" s="37"/>
      <c r="E757" s="37"/>
      <c r="F757" s="31"/>
      <c r="G757" s="31"/>
      <c r="H757" s="30"/>
      <c r="I757" s="29"/>
    </row>
    <row r="758" spans="3:9" x14ac:dyDescent="0.4">
      <c r="C758" s="156"/>
      <c r="D758" s="37"/>
      <c r="E758" s="37"/>
      <c r="F758" s="31"/>
      <c r="G758" s="31"/>
      <c r="H758" s="30"/>
      <c r="I758" s="29"/>
    </row>
    <row r="759" spans="3:9" x14ac:dyDescent="0.4">
      <c r="C759" s="156"/>
      <c r="D759" s="37"/>
      <c r="E759" s="37"/>
      <c r="F759" s="31"/>
      <c r="G759" s="31"/>
      <c r="H759" s="30"/>
      <c r="I759" s="29"/>
    </row>
    <row r="760" spans="3:9" x14ac:dyDescent="0.4">
      <c r="C760" s="156"/>
      <c r="D760" s="37"/>
      <c r="E760" s="37"/>
      <c r="F760" s="31"/>
      <c r="G760" s="31"/>
      <c r="H760" s="30"/>
      <c r="I760" s="29"/>
    </row>
    <row r="761" spans="3:9" x14ac:dyDescent="0.4">
      <c r="C761" s="156"/>
      <c r="D761" s="37"/>
      <c r="E761" s="37"/>
      <c r="F761" s="31"/>
      <c r="G761" s="31"/>
      <c r="H761" s="30"/>
      <c r="I761" s="29"/>
    </row>
    <row r="762" spans="3:9" x14ac:dyDescent="0.4">
      <c r="C762" s="156"/>
      <c r="D762" s="37"/>
      <c r="E762" s="37"/>
      <c r="F762" s="31"/>
      <c r="G762" s="31"/>
      <c r="H762" s="30"/>
      <c r="I762" s="29"/>
    </row>
    <row r="763" spans="3:9" x14ac:dyDescent="0.4">
      <c r="C763" s="156"/>
      <c r="D763" s="37"/>
      <c r="E763" s="37"/>
      <c r="F763" s="31"/>
      <c r="G763" s="31"/>
      <c r="H763" s="30"/>
      <c r="I763" s="29"/>
    </row>
    <row r="764" spans="3:9" x14ac:dyDescent="0.4">
      <c r="C764" s="156"/>
      <c r="D764" s="37"/>
      <c r="E764" s="37"/>
      <c r="F764" s="31"/>
      <c r="G764" s="31"/>
      <c r="H764" s="30"/>
      <c r="I764" s="29"/>
    </row>
    <row r="765" spans="3:9" x14ac:dyDescent="0.4">
      <c r="C765" s="156"/>
      <c r="D765" s="37"/>
      <c r="E765" s="37"/>
      <c r="F765" s="31"/>
      <c r="G765" s="31"/>
      <c r="H765" s="30"/>
      <c r="I765" s="29"/>
    </row>
    <row r="766" spans="3:9" x14ac:dyDescent="0.4">
      <c r="C766" s="156"/>
      <c r="D766" s="37"/>
      <c r="E766" s="37"/>
      <c r="F766" s="31"/>
      <c r="G766" s="31"/>
      <c r="H766" s="30"/>
      <c r="I766" s="29"/>
    </row>
    <row r="767" spans="3:9" x14ac:dyDescent="0.4">
      <c r="C767" s="156"/>
      <c r="D767" s="37"/>
      <c r="E767" s="37"/>
      <c r="F767" s="31"/>
      <c r="G767" s="31"/>
      <c r="H767" s="30"/>
      <c r="I767" s="29"/>
    </row>
    <row r="768" spans="3:9" x14ac:dyDescent="0.4">
      <c r="C768" s="156"/>
      <c r="D768" s="37"/>
      <c r="E768" s="37"/>
      <c r="F768" s="31"/>
      <c r="G768" s="31"/>
      <c r="H768" s="30"/>
      <c r="I768" s="29"/>
    </row>
    <row r="769" spans="3:9" x14ac:dyDescent="0.4">
      <c r="C769" s="156"/>
      <c r="D769" s="37"/>
      <c r="E769" s="37"/>
      <c r="F769" s="31"/>
      <c r="G769" s="31"/>
      <c r="H769" s="30"/>
      <c r="I769" s="29"/>
    </row>
    <row r="770" spans="3:9" x14ac:dyDescent="0.4">
      <c r="C770" s="156"/>
      <c r="D770" s="37"/>
      <c r="E770" s="37"/>
      <c r="F770" s="31"/>
      <c r="G770" s="31"/>
      <c r="H770" s="30"/>
      <c r="I770" s="29"/>
    </row>
    <row r="771" spans="3:9" x14ac:dyDescent="0.4">
      <c r="C771" s="156"/>
      <c r="D771" s="37"/>
      <c r="E771" s="37"/>
      <c r="F771" s="31"/>
      <c r="G771" s="31"/>
      <c r="H771" s="30"/>
      <c r="I771" s="29"/>
    </row>
    <row r="772" spans="3:9" x14ac:dyDescent="0.4">
      <c r="C772" s="156"/>
      <c r="D772" s="37"/>
      <c r="E772" s="37"/>
      <c r="F772" s="31"/>
      <c r="G772" s="31"/>
      <c r="H772" s="30"/>
      <c r="I772" s="29"/>
    </row>
    <row r="773" spans="3:9" x14ac:dyDescent="0.4">
      <c r="C773" s="156"/>
      <c r="D773" s="37"/>
      <c r="E773" s="37"/>
      <c r="F773" s="31"/>
      <c r="G773" s="31"/>
      <c r="H773" s="30"/>
      <c r="I773" s="29"/>
    </row>
    <row r="774" spans="3:9" x14ac:dyDescent="0.4">
      <c r="C774" s="156"/>
      <c r="D774" s="37"/>
      <c r="E774" s="37"/>
      <c r="F774" s="31"/>
      <c r="G774" s="31"/>
      <c r="H774" s="30"/>
      <c r="I774" s="29"/>
    </row>
    <row r="775" spans="3:9" x14ac:dyDescent="0.4">
      <c r="C775" s="156"/>
      <c r="D775" s="37"/>
      <c r="E775" s="37"/>
      <c r="F775" s="31"/>
      <c r="G775" s="31"/>
      <c r="H775" s="30"/>
      <c r="I775" s="29"/>
    </row>
    <row r="776" spans="3:9" x14ac:dyDescent="0.4">
      <c r="C776" s="156"/>
      <c r="D776" s="37"/>
      <c r="E776" s="37"/>
      <c r="F776" s="31"/>
      <c r="G776" s="31"/>
      <c r="H776" s="30"/>
      <c r="I776" s="29"/>
    </row>
    <row r="777" spans="3:9" x14ac:dyDescent="0.4">
      <c r="C777" s="156"/>
      <c r="D777" s="37"/>
      <c r="E777" s="37"/>
      <c r="F777" s="31"/>
      <c r="G777" s="31"/>
      <c r="H777" s="30"/>
      <c r="I777" s="29"/>
    </row>
    <row r="778" spans="3:9" x14ac:dyDescent="0.4">
      <c r="C778" s="156"/>
      <c r="D778" s="37"/>
      <c r="E778" s="37"/>
      <c r="F778" s="31"/>
      <c r="G778" s="31"/>
      <c r="H778" s="30"/>
      <c r="I778" s="29"/>
    </row>
    <row r="779" spans="3:9" x14ac:dyDescent="0.4">
      <c r="C779" s="156"/>
      <c r="D779" s="37"/>
      <c r="E779" s="37"/>
      <c r="F779" s="31"/>
      <c r="G779" s="31"/>
      <c r="H779" s="30"/>
      <c r="I779" s="29"/>
    </row>
    <row r="780" spans="3:9" x14ac:dyDescent="0.4">
      <c r="C780" s="156"/>
      <c r="D780" s="37"/>
      <c r="E780" s="37"/>
      <c r="F780" s="31"/>
      <c r="G780" s="31"/>
      <c r="H780" s="30"/>
      <c r="I780" s="29"/>
    </row>
    <row r="781" spans="3:9" x14ac:dyDescent="0.4">
      <c r="C781" s="156"/>
      <c r="D781" s="37"/>
      <c r="E781" s="37"/>
      <c r="F781" s="31"/>
      <c r="G781" s="31"/>
      <c r="H781" s="30"/>
      <c r="I781" s="29"/>
    </row>
    <row r="782" spans="3:9" x14ac:dyDescent="0.4">
      <c r="C782" s="156"/>
      <c r="D782" s="37"/>
      <c r="E782" s="37"/>
      <c r="F782" s="31"/>
      <c r="G782" s="31"/>
      <c r="H782" s="30"/>
      <c r="I782" s="29"/>
    </row>
    <row r="783" spans="3:9" x14ac:dyDescent="0.4">
      <c r="C783" s="156"/>
      <c r="D783" s="37"/>
      <c r="E783" s="37"/>
      <c r="F783" s="31"/>
      <c r="G783" s="31"/>
      <c r="H783" s="30"/>
      <c r="I783" s="29"/>
    </row>
    <row r="784" spans="3:9" x14ac:dyDescent="0.4">
      <c r="C784" s="156"/>
      <c r="D784" s="37"/>
      <c r="E784" s="37"/>
      <c r="F784" s="31"/>
      <c r="G784" s="31"/>
      <c r="H784" s="30"/>
      <c r="I784" s="29"/>
    </row>
    <row r="785" spans="3:9" x14ac:dyDescent="0.4">
      <c r="C785" s="156"/>
      <c r="D785" s="37"/>
      <c r="E785" s="37"/>
      <c r="F785" s="31"/>
      <c r="G785" s="31"/>
      <c r="H785" s="30"/>
      <c r="I785" s="29"/>
    </row>
    <row r="786" spans="3:9" x14ac:dyDescent="0.4">
      <c r="C786" s="156"/>
      <c r="D786" s="37"/>
      <c r="E786" s="37"/>
      <c r="F786" s="31"/>
      <c r="G786" s="31"/>
      <c r="H786" s="30"/>
      <c r="I786" s="29"/>
    </row>
    <row r="787" spans="3:9" x14ac:dyDescent="0.4">
      <c r="C787" s="156"/>
      <c r="D787" s="37"/>
      <c r="E787" s="37"/>
      <c r="F787" s="31"/>
      <c r="G787" s="31"/>
      <c r="H787" s="30"/>
      <c r="I787" s="29"/>
    </row>
    <row r="788" spans="3:9" x14ac:dyDescent="0.4">
      <c r="C788" s="156"/>
      <c r="D788" s="37"/>
      <c r="E788" s="37"/>
      <c r="F788" s="31"/>
      <c r="G788" s="31"/>
      <c r="H788" s="30"/>
      <c r="I788" s="29"/>
    </row>
    <row r="789" spans="3:9" x14ac:dyDescent="0.4">
      <c r="C789" s="156"/>
      <c r="D789" s="37"/>
      <c r="E789" s="37"/>
      <c r="F789" s="31"/>
      <c r="G789" s="31"/>
      <c r="H789" s="30"/>
      <c r="I789" s="29"/>
    </row>
    <row r="790" spans="3:9" x14ac:dyDescent="0.4">
      <c r="C790" s="156"/>
      <c r="D790" s="37"/>
      <c r="E790" s="37"/>
      <c r="F790" s="31"/>
      <c r="G790" s="31"/>
      <c r="H790" s="30"/>
      <c r="I790" s="29"/>
    </row>
    <row r="791" spans="3:9" x14ac:dyDescent="0.4">
      <c r="C791" s="156"/>
      <c r="D791" s="37"/>
      <c r="E791" s="37"/>
      <c r="F791" s="31"/>
      <c r="G791" s="31"/>
      <c r="H791" s="30"/>
      <c r="I791" s="29"/>
    </row>
    <row r="792" spans="3:9" x14ac:dyDescent="0.4">
      <c r="C792" s="156"/>
      <c r="D792" s="37"/>
      <c r="E792" s="37"/>
      <c r="F792" s="31"/>
      <c r="G792" s="31"/>
      <c r="H792" s="30"/>
      <c r="I792" s="29"/>
    </row>
    <row r="793" spans="3:9" x14ac:dyDescent="0.4">
      <c r="C793" s="156"/>
      <c r="D793" s="37"/>
      <c r="E793" s="37"/>
      <c r="F793" s="31"/>
      <c r="G793" s="31"/>
      <c r="H793" s="30"/>
      <c r="I793" s="29"/>
    </row>
    <row r="794" spans="3:9" x14ac:dyDescent="0.4">
      <c r="C794" s="156"/>
      <c r="D794" s="37"/>
      <c r="E794" s="37"/>
      <c r="F794" s="31"/>
      <c r="G794" s="31"/>
      <c r="H794" s="30"/>
      <c r="I794" s="29"/>
    </row>
    <row r="795" spans="3:9" x14ac:dyDescent="0.4">
      <c r="C795" s="156"/>
      <c r="D795" s="37"/>
      <c r="E795" s="37"/>
      <c r="F795" s="31"/>
      <c r="G795" s="31"/>
      <c r="H795" s="30"/>
      <c r="I795" s="29"/>
    </row>
    <row r="796" spans="3:9" x14ac:dyDescent="0.4">
      <c r="C796" s="156"/>
      <c r="D796" s="37"/>
      <c r="E796" s="37"/>
      <c r="F796" s="31"/>
      <c r="G796" s="31"/>
      <c r="H796" s="30"/>
      <c r="I796" s="29"/>
    </row>
    <row r="797" spans="3:9" x14ac:dyDescent="0.4">
      <c r="C797" s="156"/>
      <c r="D797" s="37"/>
      <c r="E797" s="37"/>
      <c r="F797" s="31"/>
      <c r="G797" s="31"/>
      <c r="H797" s="30"/>
      <c r="I797" s="29"/>
    </row>
    <row r="798" spans="3:9" x14ac:dyDescent="0.4">
      <c r="C798" s="156"/>
      <c r="D798" s="37"/>
      <c r="E798" s="37"/>
      <c r="F798" s="31"/>
      <c r="G798" s="31"/>
      <c r="H798" s="30"/>
      <c r="I798" s="29"/>
    </row>
    <row r="799" spans="3:9" x14ac:dyDescent="0.4">
      <c r="C799" s="156"/>
      <c r="D799" s="37"/>
      <c r="E799" s="37"/>
      <c r="F799" s="31"/>
      <c r="G799" s="31"/>
      <c r="H799" s="30"/>
      <c r="I799" s="29"/>
    </row>
    <row r="800" spans="3:9" x14ac:dyDescent="0.4">
      <c r="C800" s="156"/>
      <c r="D800" s="37"/>
      <c r="E800" s="37"/>
      <c r="F800" s="31"/>
      <c r="G800" s="31"/>
      <c r="H800" s="30"/>
      <c r="I800" s="29"/>
    </row>
    <row r="801" spans="3:9" x14ac:dyDescent="0.4">
      <c r="C801" s="156"/>
      <c r="D801" s="37"/>
      <c r="E801" s="37"/>
      <c r="F801" s="31"/>
      <c r="G801" s="31"/>
      <c r="H801" s="30"/>
      <c r="I801" s="29"/>
    </row>
    <row r="802" spans="3:9" x14ac:dyDescent="0.4">
      <c r="C802" s="156"/>
      <c r="D802" s="37"/>
      <c r="E802" s="37"/>
      <c r="F802" s="31"/>
      <c r="G802" s="31"/>
      <c r="H802" s="30"/>
      <c r="I802" s="29"/>
    </row>
    <row r="803" spans="3:9" x14ac:dyDescent="0.4">
      <c r="C803" s="156"/>
      <c r="D803" s="37"/>
      <c r="E803" s="37"/>
      <c r="F803" s="31"/>
      <c r="G803" s="31"/>
      <c r="H803" s="30"/>
      <c r="I803" s="29"/>
    </row>
    <row r="804" spans="3:9" x14ac:dyDescent="0.4">
      <c r="C804" s="156"/>
      <c r="D804" s="37"/>
      <c r="E804" s="37"/>
      <c r="F804" s="31"/>
      <c r="G804" s="31"/>
      <c r="H804" s="30"/>
      <c r="I804" s="29"/>
    </row>
    <row r="805" spans="3:9" x14ac:dyDescent="0.4">
      <c r="C805" s="156"/>
      <c r="D805" s="37"/>
      <c r="E805" s="37"/>
      <c r="F805" s="31"/>
      <c r="G805" s="31"/>
      <c r="H805" s="30"/>
      <c r="I805" s="29"/>
    </row>
    <row r="806" spans="3:9" x14ac:dyDescent="0.4">
      <c r="C806" s="156"/>
      <c r="D806" s="37"/>
      <c r="E806" s="37"/>
      <c r="F806" s="31"/>
      <c r="G806" s="31"/>
      <c r="H806" s="30"/>
      <c r="I806" s="29"/>
    </row>
    <row r="807" spans="3:9" x14ac:dyDescent="0.4">
      <c r="C807" s="156"/>
      <c r="D807" s="37"/>
      <c r="E807" s="37"/>
      <c r="F807" s="31"/>
      <c r="G807" s="31"/>
      <c r="H807" s="30"/>
      <c r="I807" s="29"/>
    </row>
    <row r="808" spans="3:9" x14ac:dyDescent="0.4">
      <c r="C808" s="156"/>
      <c r="D808" s="37"/>
      <c r="E808" s="37"/>
      <c r="F808" s="31"/>
      <c r="G808" s="31"/>
      <c r="H808" s="30"/>
      <c r="I808" s="29"/>
    </row>
    <row r="809" spans="3:9" x14ac:dyDescent="0.4">
      <c r="C809" s="156"/>
      <c r="D809" s="37"/>
      <c r="E809" s="37"/>
      <c r="F809" s="31"/>
      <c r="G809" s="31"/>
      <c r="H809" s="30"/>
      <c r="I809" s="29"/>
    </row>
    <row r="810" spans="3:9" x14ac:dyDescent="0.4">
      <c r="C810" s="156"/>
      <c r="D810" s="37"/>
      <c r="E810" s="37"/>
      <c r="F810" s="31"/>
      <c r="G810" s="31"/>
      <c r="H810" s="30"/>
      <c r="I810" s="29"/>
    </row>
    <row r="811" spans="3:9" x14ac:dyDescent="0.4">
      <c r="C811" s="156"/>
      <c r="D811" s="37"/>
      <c r="E811" s="37"/>
      <c r="F811" s="31"/>
      <c r="G811" s="31"/>
      <c r="H811" s="30"/>
      <c r="I811" s="29"/>
    </row>
    <row r="812" spans="3:9" x14ac:dyDescent="0.4">
      <c r="C812" s="156"/>
      <c r="D812" s="37"/>
      <c r="E812" s="37"/>
      <c r="F812" s="31"/>
      <c r="G812" s="31"/>
      <c r="H812" s="30"/>
      <c r="I812" s="29"/>
    </row>
    <row r="813" spans="3:9" x14ac:dyDescent="0.4">
      <c r="C813" s="156"/>
      <c r="D813" s="37"/>
      <c r="E813" s="37"/>
      <c r="F813" s="31"/>
      <c r="G813" s="31"/>
      <c r="H813" s="30"/>
      <c r="I813" s="29"/>
    </row>
    <row r="814" spans="3:9" x14ac:dyDescent="0.4">
      <c r="C814" s="156"/>
      <c r="D814" s="37"/>
      <c r="E814" s="37"/>
      <c r="F814" s="31"/>
      <c r="G814" s="31"/>
      <c r="H814" s="30"/>
      <c r="I814" s="29"/>
    </row>
    <row r="815" spans="3:9" x14ac:dyDescent="0.4">
      <c r="C815" s="156"/>
      <c r="D815" s="37"/>
      <c r="E815" s="37"/>
      <c r="F815" s="31"/>
      <c r="G815" s="31"/>
      <c r="H815" s="30"/>
      <c r="I815" s="29"/>
    </row>
    <row r="816" spans="3:9" x14ac:dyDescent="0.4">
      <c r="C816" s="156"/>
      <c r="D816" s="37"/>
      <c r="E816" s="37"/>
      <c r="F816" s="31"/>
      <c r="G816" s="31"/>
      <c r="H816" s="30"/>
      <c r="I816" s="29"/>
    </row>
    <row r="817" spans="3:9" x14ac:dyDescent="0.4">
      <c r="C817" s="156"/>
      <c r="D817" s="37"/>
      <c r="E817" s="37"/>
      <c r="F817" s="31"/>
      <c r="G817" s="31"/>
      <c r="H817" s="30"/>
      <c r="I817" s="29"/>
    </row>
    <row r="818" spans="3:9" x14ac:dyDescent="0.4">
      <c r="C818" s="156"/>
      <c r="D818" s="37"/>
      <c r="E818" s="37"/>
      <c r="F818" s="31"/>
      <c r="G818" s="31"/>
      <c r="H818" s="30"/>
      <c r="I818" s="29"/>
    </row>
    <row r="819" spans="3:9" x14ac:dyDescent="0.4">
      <c r="C819" s="156"/>
      <c r="D819" s="37"/>
      <c r="E819" s="37"/>
      <c r="F819" s="31"/>
      <c r="G819" s="31"/>
      <c r="H819" s="30"/>
      <c r="I819" s="29"/>
    </row>
    <row r="820" spans="3:9" x14ac:dyDescent="0.4">
      <c r="C820" s="156"/>
      <c r="D820" s="37"/>
      <c r="E820" s="37"/>
      <c r="F820" s="31"/>
      <c r="G820" s="31"/>
      <c r="H820" s="30"/>
      <c r="I820" s="29"/>
    </row>
    <row r="821" spans="3:9" x14ac:dyDescent="0.4">
      <c r="C821" s="156"/>
      <c r="D821" s="37"/>
      <c r="E821" s="37"/>
      <c r="F821" s="31"/>
      <c r="G821" s="31"/>
      <c r="H821" s="30"/>
      <c r="I821" s="29"/>
    </row>
    <row r="822" spans="3:9" x14ac:dyDescent="0.4">
      <c r="C822" s="156"/>
      <c r="D822" s="37"/>
      <c r="E822" s="37"/>
      <c r="F822" s="31"/>
      <c r="G822" s="31"/>
      <c r="H822" s="30"/>
      <c r="I822" s="29"/>
    </row>
    <row r="823" spans="3:9" x14ac:dyDescent="0.4">
      <c r="C823" s="156"/>
      <c r="D823" s="37"/>
      <c r="E823" s="37"/>
      <c r="F823" s="31"/>
      <c r="G823" s="31"/>
      <c r="H823" s="30"/>
      <c r="I823" s="29"/>
    </row>
    <row r="824" spans="3:9" x14ac:dyDescent="0.4">
      <c r="C824" s="156"/>
      <c r="D824" s="37"/>
      <c r="E824" s="37"/>
      <c r="F824" s="31"/>
      <c r="G824" s="31"/>
      <c r="H824" s="30"/>
      <c r="I824" s="29"/>
    </row>
    <row r="825" spans="3:9" x14ac:dyDescent="0.4">
      <c r="C825" s="156"/>
      <c r="D825" s="37"/>
      <c r="E825" s="37"/>
      <c r="F825" s="31"/>
      <c r="G825" s="31"/>
      <c r="H825" s="30"/>
      <c r="I825" s="29"/>
    </row>
    <row r="826" spans="3:9" x14ac:dyDescent="0.4">
      <c r="C826" s="156"/>
      <c r="D826" s="37"/>
      <c r="E826" s="37"/>
      <c r="F826" s="31"/>
      <c r="G826" s="31"/>
      <c r="H826" s="30"/>
      <c r="I826" s="29"/>
    </row>
    <row r="827" spans="3:9" x14ac:dyDescent="0.4">
      <c r="C827" s="156"/>
      <c r="D827" s="37"/>
      <c r="E827" s="37"/>
      <c r="F827" s="31"/>
      <c r="G827" s="31"/>
      <c r="H827" s="30"/>
      <c r="I827" s="29"/>
    </row>
    <row r="828" spans="3:9" x14ac:dyDescent="0.4">
      <c r="C828" s="156"/>
      <c r="D828" s="37"/>
      <c r="E828" s="37"/>
      <c r="F828" s="31"/>
      <c r="G828" s="31"/>
      <c r="H828" s="30"/>
      <c r="I828" s="29"/>
    </row>
    <row r="829" spans="3:9" x14ac:dyDescent="0.4">
      <c r="C829" s="156"/>
      <c r="D829" s="37"/>
      <c r="E829" s="37"/>
      <c r="F829" s="31"/>
      <c r="G829" s="31"/>
      <c r="H829" s="30"/>
      <c r="I829" s="29"/>
    </row>
    <row r="830" spans="3:9" x14ac:dyDescent="0.4">
      <c r="C830" s="156"/>
      <c r="D830" s="37"/>
      <c r="E830" s="37"/>
      <c r="F830" s="31"/>
      <c r="G830" s="31"/>
      <c r="H830" s="30"/>
      <c r="I830" s="29"/>
    </row>
    <row r="831" spans="3:9" x14ac:dyDescent="0.4">
      <c r="C831" s="156"/>
      <c r="D831" s="37"/>
      <c r="E831" s="37"/>
      <c r="F831" s="31"/>
      <c r="G831" s="31"/>
      <c r="H831" s="30"/>
      <c r="I831" s="29"/>
    </row>
    <row r="832" spans="3:9" x14ac:dyDescent="0.4">
      <c r="C832" s="156"/>
      <c r="D832" s="37"/>
      <c r="E832" s="37"/>
      <c r="F832" s="31"/>
      <c r="G832" s="31"/>
      <c r="H832" s="30"/>
      <c r="I832" s="29"/>
    </row>
    <row r="833" spans="3:9" x14ac:dyDescent="0.4">
      <c r="C833" s="156"/>
      <c r="D833" s="37"/>
      <c r="E833" s="37"/>
      <c r="F833" s="31"/>
      <c r="G833" s="31"/>
      <c r="H833" s="30"/>
      <c r="I833" s="29"/>
    </row>
    <row r="834" spans="3:9" x14ac:dyDescent="0.4">
      <c r="C834" s="156"/>
      <c r="D834" s="37"/>
      <c r="E834" s="37"/>
      <c r="F834" s="31"/>
      <c r="G834" s="31"/>
      <c r="H834" s="30"/>
      <c r="I834" s="29"/>
    </row>
    <row r="835" spans="3:9" x14ac:dyDescent="0.4">
      <c r="C835" s="156"/>
      <c r="D835" s="37"/>
      <c r="E835" s="37"/>
      <c r="F835" s="31"/>
      <c r="G835" s="31"/>
      <c r="H835" s="30"/>
      <c r="I835" s="29"/>
    </row>
    <row r="836" spans="3:9" x14ac:dyDescent="0.4">
      <c r="C836" s="156"/>
      <c r="D836" s="37"/>
      <c r="E836" s="37"/>
      <c r="F836" s="31"/>
      <c r="G836" s="31"/>
      <c r="H836" s="30"/>
      <c r="I836" s="29"/>
    </row>
    <row r="837" spans="3:9" x14ac:dyDescent="0.4">
      <c r="C837" s="156"/>
      <c r="D837" s="37"/>
      <c r="E837" s="37"/>
      <c r="F837" s="31"/>
      <c r="G837" s="31"/>
      <c r="H837" s="30"/>
      <c r="I837" s="29"/>
    </row>
    <row r="838" spans="3:9" x14ac:dyDescent="0.4">
      <c r="C838" s="156"/>
      <c r="D838" s="37"/>
      <c r="E838" s="37"/>
      <c r="F838" s="31"/>
      <c r="G838" s="31"/>
      <c r="H838" s="30"/>
      <c r="I838" s="29"/>
    </row>
    <row r="839" spans="3:9" x14ac:dyDescent="0.4">
      <c r="C839" s="156"/>
      <c r="D839" s="37"/>
      <c r="E839" s="37"/>
      <c r="F839" s="31"/>
      <c r="G839" s="31"/>
      <c r="H839" s="30"/>
      <c r="I839" s="29"/>
    </row>
    <row r="840" spans="3:9" x14ac:dyDescent="0.4">
      <c r="C840" s="156"/>
      <c r="D840" s="37"/>
      <c r="E840" s="37"/>
      <c r="F840" s="31"/>
      <c r="G840" s="31"/>
      <c r="H840" s="30"/>
      <c r="I840" s="29"/>
    </row>
    <row r="841" spans="3:9" x14ac:dyDescent="0.4">
      <c r="C841" s="156"/>
      <c r="D841" s="37"/>
      <c r="E841" s="37"/>
      <c r="F841" s="31"/>
      <c r="G841" s="31"/>
      <c r="H841" s="30"/>
      <c r="I841" s="29"/>
    </row>
    <row r="842" spans="3:9" x14ac:dyDescent="0.4">
      <c r="C842" s="156"/>
      <c r="D842" s="37"/>
      <c r="E842" s="37"/>
      <c r="F842" s="31"/>
      <c r="G842" s="31"/>
      <c r="H842" s="30"/>
      <c r="I842" s="29"/>
    </row>
    <row r="843" spans="3:9" x14ac:dyDescent="0.4">
      <c r="C843" s="156"/>
      <c r="D843" s="37"/>
      <c r="E843" s="37"/>
      <c r="F843" s="31"/>
      <c r="G843" s="31"/>
      <c r="H843" s="30"/>
      <c r="I843" s="29"/>
    </row>
    <row r="844" spans="3:9" x14ac:dyDescent="0.4">
      <c r="C844" s="156"/>
      <c r="D844" s="37"/>
      <c r="E844" s="37"/>
      <c r="F844" s="31"/>
      <c r="G844" s="31"/>
      <c r="H844" s="30"/>
      <c r="I844" s="29"/>
    </row>
    <row r="845" spans="3:9" x14ac:dyDescent="0.4">
      <c r="C845" s="156"/>
      <c r="D845" s="37"/>
      <c r="E845" s="37"/>
      <c r="F845" s="31"/>
      <c r="G845" s="31"/>
      <c r="H845" s="30"/>
      <c r="I845" s="29"/>
    </row>
    <row r="846" spans="3:9" x14ac:dyDescent="0.4">
      <c r="C846" s="156"/>
      <c r="D846" s="37"/>
      <c r="E846" s="37"/>
      <c r="F846" s="31"/>
      <c r="G846" s="31"/>
      <c r="H846" s="30"/>
      <c r="I846" s="29"/>
    </row>
    <row r="847" spans="3:9" x14ac:dyDescent="0.4">
      <c r="C847" s="156"/>
      <c r="D847" s="37"/>
      <c r="E847" s="37"/>
      <c r="F847" s="31"/>
      <c r="G847" s="31"/>
      <c r="H847" s="30"/>
      <c r="I847" s="29"/>
    </row>
    <row r="848" spans="3:9" x14ac:dyDescent="0.4">
      <c r="C848" s="156"/>
      <c r="D848" s="37"/>
      <c r="E848" s="37"/>
      <c r="F848" s="31"/>
      <c r="G848" s="31"/>
      <c r="H848" s="30"/>
      <c r="I848" s="29"/>
    </row>
    <row r="849" spans="3:9" x14ac:dyDescent="0.4">
      <c r="C849" s="156"/>
      <c r="D849" s="37"/>
      <c r="E849" s="37"/>
      <c r="F849" s="31"/>
      <c r="G849" s="31"/>
      <c r="H849" s="30"/>
      <c r="I849" s="29"/>
    </row>
    <row r="850" spans="3:9" x14ac:dyDescent="0.4">
      <c r="C850" s="156"/>
      <c r="D850" s="37"/>
      <c r="E850" s="37"/>
      <c r="F850" s="31"/>
      <c r="G850" s="31"/>
      <c r="H850" s="30"/>
      <c r="I850" s="29"/>
    </row>
    <row r="851" spans="3:9" x14ac:dyDescent="0.4">
      <c r="C851" s="156"/>
      <c r="D851" s="37"/>
      <c r="E851" s="37"/>
      <c r="F851" s="31"/>
      <c r="G851" s="31"/>
      <c r="H851" s="30"/>
      <c r="I851" s="29"/>
    </row>
    <row r="852" spans="3:9" x14ac:dyDescent="0.4">
      <c r="C852" s="156"/>
      <c r="D852" s="37"/>
      <c r="E852" s="37"/>
      <c r="F852" s="31"/>
      <c r="G852" s="31"/>
      <c r="H852" s="30"/>
      <c r="I852" s="29"/>
    </row>
    <row r="853" spans="3:9" x14ac:dyDescent="0.4">
      <c r="C853" s="156"/>
      <c r="D853" s="37"/>
      <c r="E853" s="37"/>
      <c r="F853" s="31"/>
      <c r="G853" s="31"/>
      <c r="H853" s="30"/>
      <c r="I853" s="29"/>
    </row>
    <row r="854" spans="3:9" x14ac:dyDescent="0.4">
      <c r="C854" s="156"/>
      <c r="D854" s="37"/>
      <c r="E854" s="37"/>
      <c r="F854" s="31"/>
      <c r="G854" s="31"/>
      <c r="H854" s="30"/>
      <c r="I854" s="29"/>
    </row>
    <row r="855" spans="3:9" x14ac:dyDescent="0.4">
      <c r="C855" s="156"/>
      <c r="D855" s="37"/>
      <c r="E855" s="37"/>
      <c r="F855" s="31"/>
      <c r="G855" s="31"/>
      <c r="H855" s="30"/>
      <c r="I855" s="29"/>
    </row>
    <row r="856" spans="3:9" x14ac:dyDescent="0.4">
      <c r="C856" s="156"/>
      <c r="D856" s="37"/>
      <c r="E856" s="37"/>
      <c r="F856" s="31"/>
      <c r="G856" s="31"/>
      <c r="H856" s="30"/>
      <c r="I856" s="29"/>
    </row>
    <row r="857" spans="3:9" x14ac:dyDescent="0.4">
      <c r="C857" s="156"/>
      <c r="D857" s="37"/>
      <c r="E857" s="37"/>
      <c r="F857" s="31"/>
      <c r="G857" s="31"/>
      <c r="H857" s="30"/>
      <c r="I857" s="29"/>
    </row>
    <row r="858" spans="3:9" x14ac:dyDescent="0.4">
      <c r="C858" s="156"/>
      <c r="D858" s="37"/>
      <c r="E858" s="37"/>
      <c r="F858" s="31"/>
      <c r="G858" s="31"/>
      <c r="H858" s="30"/>
      <c r="I858" s="29"/>
    </row>
    <row r="859" spans="3:9" x14ac:dyDescent="0.4">
      <c r="C859" s="156"/>
      <c r="D859" s="37"/>
      <c r="E859" s="37"/>
      <c r="F859" s="31"/>
      <c r="G859" s="31"/>
      <c r="H859" s="30"/>
      <c r="I859" s="29"/>
    </row>
    <row r="860" spans="3:9" x14ac:dyDescent="0.4">
      <c r="C860" s="156"/>
      <c r="D860" s="37"/>
      <c r="E860" s="37"/>
      <c r="F860" s="31"/>
      <c r="G860" s="31"/>
      <c r="H860" s="30"/>
      <c r="I860" s="29"/>
    </row>
    <row r="861" spans="3:9" x14ac:dyDescent="0.4">
      <c r="C861" s="156"/>
      <c r="D861" s="37"/>
      <c r="E861" s="37"/>
      <c r="F861" s="31"/>
      <c r="G861" s="31"/>
      <c r="H861" s="30"/>
      <c r="I861" s="29"/>
    </row>
    <row r="862" spans="3:9" x14ac:dyDescent="0.4">
      <c r="C862" s="156"/>
      <c r="D862" s="37"/>
      <c r="E862" s="37"/>
      <c r="F862" s="31"/>
      <c r="G862" s="31"/>
      <c r="H862" s="30"/>
      <c r="I862" s="29"/>
    </row>
    <row r="863" spans="3:9" x14ac:dyDescent="0.4">
      <c r="C863" s="156"/>
      <c r="D863" s="37"/>
      <c r="E863" s="37"/>
      <c r="F863" s="31"/>
      <c r="G863" s="31"/>
      <c r="H863" s="30"/>
      <c r="I863" s="29"/>
    </row>
    <row r="864" spans="3:9" x14ac:dyDescent="0.4">
      <c r="C864" s="156"/>
      <c r="D864" s="37"/>
      <c r="E864" s="37"/>
      <c r="F864" s="31"/>
      <c r="G864" s="31"/>
      <c r="H864" s="30"/>
      <c r="I864" s="29"/>
    </row>
    <row r="865" spans="3:9" x14ac:dyDescent="0.4">
      <c r="C865" s="156"/>
      <c r="D865" s="37"/>
      <c r="E865" s="37"/>
      <c r="F865" s="31"/>
      <c r="G865" s="31"/>
      <c r="H865" s="30"/>
      <c r="I865" s="29"/>
    </row>
    <row r="866" spans="3:9" x14ac:dyDescent="0.4">
      <c r="C866" s="156"/>
      <c r="D866" s="37"/>
      <c r="E866" s="37"/>
      <c r="F866" s="31"/>
      <c r="G866" s="31"/>
      <c r="H866" s="30"/>
      <c r="I866" s="29"/>
    </row>
    <row r="867" spans="3:9" x14ac:dyDescent="0.4">
      <c r="C867" s="156"/>
      <c r="D867" s="37"/>
      <c r="E867" s="37"/>
      <c r="F867" s="31"/>
      <c r="G867" s="31"/>
      <c r="H867" s="30"/>
      <c r="I867" s="29"/>
    </row>
    <row r="868" spans="3:9" x14ac:dyDescent="0.4">
      <c r="C868" s="156"/>
      <c r="D868" s="37"/>
      <c r="E868" s="37"/>
      <c r="F868" s="31"/>
      <c r="G868" s="31"/>
      <c r="H868" s="30"/>
      <c r="I868" s="29"/>
    </row>
    <row r="869" spans="3:9" x14ac:dyDescent="0.4">
      <c r="C869" s="156"/>
      <c r="D869" s="37"/>
      <c r="E869" s="37"/>
      <c r="F869" s="31"/>
      <c r="G869" s="31"/>
      <c r="H869" s="30"/>
      <c r="I869" s="29"/>
    </row>
    <row r="870" spans="3:9" x14ac:dyDescent="0.4">
      <c r="C870" s="156"/>
      <c r="D870" s="37"/>
      <c r="E870" s="37"/>
      <c r="F870" s="31"/>
      <c r="G870" s="31"/>
      <c r="H870" s="30"/>
      <c r="I870" s="29"/>
    </row>
    <row r="871" spans="3:9" x14ac:dyDescent="0.4">
      <c r="C871" s="156"/>
      <c r="D871" s="37"/>
      <c r="E871" s="37"/>
      <c r="F871" s="31"/>
      <c r="G871" s="31"/>
      <c r="H871" s="30"/>
      <c r="I871" s="29"/>
    </row>
    <row r="872" spans="3:9" x14ac:dyDescent="0.4">
      <c r="C872" s="156"/>
      <c r="D872" s="37"/>
      <c r="E872" s="37"/>
      <c r="F872" s="31"/>
      <c r="G872" s="31"/>
      <c r="H872" s="30"/>
      <c r="I872" s="29"/>
    </row>
    <row r="873" spans="3:9" x14ac:dyDescent="0.4">
      <c r="C873" s="156"/>
      <c r="D873" s="37"/>
      <c r="E873" s="37"/>
      <c r="F873" s="31"/>
      <c r="G873" s="31"/>
      <c r="H873" s="30"/>
      <c r="I873" s="29"/>
    </row>
    <row r="874" spans="3:9" x14ac:dyDescent="0.4">
      <c r="C874" s="156"/>
      <c r="D874" s="37"/>
      <c r="E874" s="37"/>
      <c r="F874" s="31"/>
      <c r="G874" s="31"/>
      <c r="H874" s="30"/>
      <c r="I874" s="29"/>
    </row>
    <row r="875" spans="3:9" x14ac:dyDescent="0.4">
      <c r="C875" s="156"/>
      <c r="D875" s="37"/>
      <c r="E875" s="37"/>
      <c r="F875" s="31"/>
      <c r="G875" s="31"/>
      <c r="H875" s="30"/>
      <c r="I875" s="29"/>
    </row>
    <row r="876" spans="3:9" x14ac:dyDescent="0.4">
      <c r="C876" s="156"/>
      <c r="D876" s="37"/>
      <c r="E876" s="37"/>
      <c r="F876" s="31"/>
      <c r="G876" s="31"/>
      <c r="H876" s="30"/>
      <c r="I876" s="29"/>
    </row>
    <row r="877" spans="3:9" x14ac:dyDescent="0.4">
      <c r="C877" s="156"/>
      <c r="D877" s="37"/>
      <c r="E877" s="37"/>
      <c r="F877" s="31"/>
      <c r="G877" s="31"/>
      <c r="H877" s="30"/>
      <c r="I877" s="29"/>
    </row>
    <row r="878" spans="3:9" x14ac:dyDescent="0.4">
      <c r="C878" s="156"/>
      <c r="D878" s="37"/>
      <c r="E878" s="37"/>
      <c r="F878" s="31"/>
      <c r="G878" s="31"/>
      <c r="H878" s="30"/>
      <c r="I878" s="29"/>
    </row>
    <row r="879" spans="3:9" x14ac:dyDescent="0.4">
      <c r="C879" s="156"/>
      <c r="D879" s="37"/>
      <c r="E879" s="37"/>
      <c r="F879" s="31"/>
      <c r="G879" s="31"/>
      <c r="H879" s="30"/>
      <c r="I879" s="29"/>
    </row>
    <row r="880" spans="3:9" x14ac:dyDescent="0.4">
      <c r="C880" s="156"/>
      <c r="D880" s="37"/>
      <c r="E880" s="37"/>
      <c r="F880" s="31"/>
      <c r="G880" s="31"/>
      <c r="H880" s="30"/>
      <c r="I880" s="29"/>
    </row>
    <row r="881" spans="3:9" x14ac:dyDescent="0.4">
      <c r="C881" s="156"/>
      <c r="D881" s="37"/>
      <c r="E881" s="37"/>
      <c r="F881" s="31"/>
      <c r="G881" s="31"/>
      <c r="H881" s="30"/>
      <c r="I881" s="29"/>
    </row>
    <row r="882" spans="3:9" x14ac:dyDescent="0.4">
      <c r="C882" s="156"/>
      <c r="D882" s="37"/>
      <c r="E882" s="37"/>
      <c r="F882" s="31"/>
      <c r="G882" s="31"/>
      <c r="H882" s="30"/>
      <c r="I882" s="29"/>
    </row>
    <row r="883" spans="3:9" x14ac:dyDescent="0.4">
      <c r="C883" s="156"/>
      <c r="D883" s="37"/>
      <c r="E883" s="37"/>
      <c r="F883" s="31"/>
      <c r="G883" s="31"/>
      <c r="H883" s="30"/>
      <c r="I883" s="29"/>
    </row>
    <row r="884" spans="3:9" x14ac:dyDescent="0.4">
      <c r="C884" s="156"/>
      <c r="D884" s="37"/>
      <c r="E884" s="37"/>
      <c r="F884" s="31"/>
      <c r="G884" s="31"/>
      <c r="H884" s="30"/>
      <c r="I884" s="29"/>
    </row>
    <row r="885" spans="3:9" x14ac:dyDescent="0.4">
      <c r="C885" s="156"/>
      <c r="D885" s="37"/>
      <c r="E885" s="37"/>
      <c r="F885" s="31"/>
      <c r="G885" s="31"/>
      <c r="H885" s="30"/>
      <c r="I885" s="29"/>
    </row>
    <row r="886" spans="3:9" x14ac:dyDescent="0.4">
      <c r="C886" s="156"/>
      <c r="D886" s="37"/>
      <c r="E886" s="37"/>
      <c r="F886" s="31"/>
      <c r="G886" s="31"/>
      <c r="H886" s="30"/>
      <c r="I886" s="29"/>
    </row>
    <row r="887" spans="3:9" x14ac:dyDescent="0.4">
      <c r="C887" s="156"/>
      <c r="D887" s="37"/>
      <c r="E887" s="37"/>
      <c r="F887" s="31"/>
      <c r="G887" s="31"/>
      <c r="H887" s="30"/>
      <c r="I887" s="29"/>
    </row>
    <row r="888" spans="3:9" x14ac:dyDescent="0.4">
      <c r="C888" s="156"/>
      <c r="D888" s="37"/>
      <c r="E888" s="37"/>
      <c r="F888" s="31"/>
      <c r="G888" s="31"/>
      <c r="H888" s="30"/>
      <c r="I888" s="29"/>
    </row>
    <row r="889" spans="3:9" x14ac:dyDescent="0.4">
      <c r="C889" s="156"/>
      <c r="D889" s="37"/>
      <c r="E889" s="37"/>
      <c r="F889" s="31"/>
      <c r="G889" s="31"/>
      <c r="H889" s="30"/>
      <c r="I889" s="29"/>
    </row>
    <row r="890" spans="3:9" x14ac:dyDescent="0.4">
      <c r="C890" s="156"/>
      <c r="D890" s="37"/>
      <c r="E890" s="37"/>
      <c r="F890" s="31"/>
      <c r="G890" s="31"/>
      <c r="H890" s="30"/>
      <c r="I890" s="29"/>
    </row>
    <row r="891" spans="3:9" x14ac:dyDescent="0.4">
      <c r="C891" s="156"/>
      <c r="D891" s="37"/>
      <c r="E891" s="37"/>
      <c r="F891" s="31"/>
      <c r="G891" s="31"/>
      <c r="H891" s="30"/>
      <c r="I891" s="29"/>
    </row>
    <row r="892" spans="3:9" x14ac:dyDescent="0.4">
      <c r="C892" s="156"/>
      <c r="D892" s="37"/>
      <c r="E892" s="37"/>
      <c r="F892" s="31"/>
      <c r="G892" s="31"/>
      <c r="H892" s="30"/>
      <c r="I892" s="29"/>
    </row>
    <row r="893" spans="3:9" x14ac:dyDescent="0.4">
      <c r="C893" s="156"/>
      <c r="D893" s="37"/>
      <c r="E893" s="37"/>
      <c r="F893" s="31"/>
      <c r="G893" s="31"/>
      <c r="H893" s="30"/>
      <c r="I893" s="29"/>
    </row>
    <row r="894" spans="3:9" x14ac:dyDescent="0.4">
      <c r="C894" s="156"/>
      <c r="D894" s="37"/>
      <c r="E894" s="37"/>
      <c r="F894" s="31"/>
      <c r="G894" s="31"/>
      <c r="H894" s="30"/>
      <c r="I894" s="29"/>
    </row>
    <row r="895" spans="3:9" x14ac:dyDescent="0.4">
      <c r="C895" s="156"/>
      <c r="D895" s="37"/>
      <c r="E895" s="37"/>
      <c r="F895" s="31"/>
      <c r="G895" s="31"/>
      <c r="H895" s="30"/>
      <c r="I895" s="29"/>
    </row>
    <row r="896" spans="3:9" x14ac:dyDescent="0.4">
      <c r="C896" s="156"/>
      <c r="D896" s="37"/>
      <c r="E896" s="37"/>
      <c r="F896" s="31"/>
      <c r="G896" s="31"/>
      <c r="H896" s="30"/>
      <c r="I896" s="29"/>
    </row>
    <row r="897" spans="3:9" x14ac:dyDescent="0.4">
      <c r="C897" s="156"/>
      <c r="D897" s="37"/>
      <c r="E897" s="37"/>
      <c r="F897" s="31"/>
      <c r="G897" s="31"/>
      <c r="H897" s="30"/>
      <c r="I897" s="29"/>
    </row>
    <row r="898" spans="3:9" x14ac:dyDescent="0.4">
      <c r="C898" s="156"/>
      <c r="D898" s="37"/>
      <c r="E898" s="37"/>
      <c r="F898" s="31"/>
      <c r="G898" s="31"/>
      <c r="H898" s="30"/>
      <c r="I898" s="29"/>
    </row>
    <row r="899" spans="3:9" x14ac:dyDescent="0.4">
      <c r="C899" s="156"/>
      <c r="D899" s="37"/>
      <c r="E899" s="37"/>
      <c r="F899" s="31"/>
      <c r="G899" s="31"/>
      <c r="H899" s="30"/>
      <c r="I899" s="29"/>
    </row>
    <row r="900" spans="3:9" x14ac:dyDescent="0.4">
      <c r="C900" s="156"/>
      <c r="D900" s="37"/>
      <c r="E900" s="37"/>
      <c r="F900" s="31"/>
      <c r="G900" s="31"/>
      <c r="H900" s="30"/>
      <c r="I900" s="29"/>
    </row>
    <row r="901" spans="3:9" x14ac:dyDescent="0.4">
      <c r="C901" s="156"/>
      <c r="D901" s="37"/>
      <c r="E901" s="37"/>
      <c r="F901" s="31"/>
      <c r="G901" s="31"/>
      <c r="H901" s="30"/>
      <c r="I901" s="29"/>
    </row>
    <row r="902" spans="3:9" x14ac:dyDescent="0.4">
      <c r="C902" s="156"/>
      <c r="D902" s="37"/>
      <c r="E902" s="37"/>
      <c r="F902" s="31"/>
      <c r="G902" s="31"/>
      <c r="H902" s="30"/>
      <c r="I902" s="29"/>
    </row>
    <row r="903" spans="3:9" x14ac:dyDescent="0.4">
      <c r="C903" s="156"/>
      <c r="D903" s="37"/>
      <c r="E903" s="37"/>
      <c r="F903" s="31"/>
      <c r="G903" s="31"/>
      <c r="H903" s="30"/>
      <c r="I903" s="29"/>
    </row>
    <row r="904" spans="3:9" x14ac:dyDescent="0.4">
      <c r="C904" s="156"/>
      <c r="D904" s="37"/>
      <c r="E904" s="37"/>
      <c r="F904" s="31"/>
      <c r="G904" s="31"/>
      <c r="H904" s="30"/>
      <c r="I904" s="29"/>
    </row>
    <row r="905" spans="3:9" x14ac:dyDescent="0.4">
      <c r="C905" s="156"/>
      <c r="D905" s="37"/>
      <c r="E905" s="37"/>
      <c r="F905" s="31"/>
      <c r="G905" s="31"/>
      <c r="H905" s="30"/>
      <c r="I905" s="29"/>
    </row>
    <row r="906" spans="3:9" x14ac:dyDescent="0.4">
      <c r="C906" s="156"/>
      <c r="D906" s="37"/>
      <c r="E906" s="37"/>
      <c r="F906" s="31"/>
      <c r="G906" s="31"/>
      <c r="H906" s="30"/>
      <c r="I906" s="29"/>
    </row>
    <row r="907" spans="3:9" x14ac:dyDescent="0.4">
      <c r="C907" s="156"/>
      <c r="D907" s="37"/>
      <c r="E907" s="37"/>
      <c r="F907" s="31"/>
      <c r="G907" s="31"/>
      <c r="H907" s="30"/>
      <c r="I907" s="29"/>
    </row>
    <row r="908" spans="3:9" x14ac:dyDescent="0.4">
      <c r="C908" s="156"/>
      <c r="D908" s="37"/>
      <c r="E908" s="37"/>
      <c r="F908" s="31"/>
      <c r="G908" s="31"/>
      <c r="H908" s="30"/>
      <c r="I908" s="29"/>
    </row>
    <row r="909" spans="3:9" x14ac:dyDescent="0.4">
      <c r="C909" s="156"/>
      <c r="D909" s="37"/>
      <c r="E909" s="37"/>
      <c r="F909" s="31"/>
      <c r="G909" s="31"/>
      <c r="H909" s="30"/>
      <c r="I909" s="29"/>
    </row>
    <row r="910" spans="3:9" x14ac:dyDescent="0.4">
      <c r="C910" s="156"/>
      <c r="D910" s="37"/>
      <c r="E910" s="37"/>
      <c r="F910" s="31"/>
      <c r="G910" s="31"/>
      <c r="H910" s="30"/>
      <c r="I910" s="29"/>
    </row>
    <row r="911" spans="3:9" x14ac:dyDescent="0.4">
      <c r="C911" s="156"/>
      <c r="D911" s="37"/>
      <c r="E911" s="37"/>
      <c r="F911" s="31"/>
      <c r="G911" s="31"/>
      <c r="H911" s="30"/>
      <c r="I911" s="29"/>
    </row>
    <row r="912" spans="3:9" x14ac:dyDescent="0.4">
      <c r="C912" s="156"/>
      <c r="D912" s="37"/>
      <c r="E912" s="37"/>
      <c r="F912" s="31"/>
      <c r="G912" s="31"/>
      <c r="H912" s="30"/>
      <c r="I912" s="29"/>
    </row>
    <row r="913" spans="3:9" x14ac:dyDescent="0.4">
      <c r="C913" s="156"/>
      <c r="D913" s="37"/>
      <c r="E913" s="37"/>
      <c r="F913" s="31"/>
      <c r="G913" s="31"/>
      <c r="H913" s="30"/>
      <c r="I913" s="29"/>
    </row>
    <row r="914" spans="3:9" x14ac:dyDescent="0.4">
      <c r="C914" s="156"/>
      <c r="D914" s="37"/>
      <c r="E914" s="37"/>
      <c r="F914" s="31"/>
      <c r="G914" s="31"/>
      <c r="H914" s="30"/>
      <c r="I914" s="29"/>
    </row>
    <row r="915" spans="3:9" x14ac:dyDescent="0.4">
      <c r="C915" s="156"/>
      <c r="D915" s="37"/>
      <c r="E915" s="37"/>
      <c r="F915" s="31"/>
      <c r="G915" s="31"/>
      <c r="H915" s="30"/>
      <c r="I915" s="29"/>
    </row>
    <row r="916" spans="3:9" x14ac:dyDescent="0.4">
      <c r="C916" s="156"/>
      <c r="D916" s="37"/>
      <c r="E916" s="37"/>
      <c r="F916" s="31"/>
      <c r="G916" s="31"/>
      <c r="H916" s="30"/>
      <c r="I916" s="29"/>
    </row>
    <row r="917" spans="3:9" x14ac:dyDescent="0.4">
      <c r="C917" s="156"/>
      <c r="D917" s="37"/>
      <c r="E917" s="37"/>
      <c r="F917" s="31"/>
      <c r="G917" s="31"/>
      <c r="H917" s="30"/>
      <c r="I917" s="29"/>
    </row>
    <row r="918" spans="3:9" x14ac:dyDescent="0.4">
      <c r="C918" s="156"/>
      <c r="D918" s="37"/>
      <c r="E918" s="37"/>
      <c r="F918" s="31"/>
      <c r="G918" s="31"/>
      <c r="H918" s="30"/>
      <c r="I918" s="29"/>
    </row>
    <row r="919" spans="3:9" x14ac:dyDescent="0.4">
      <c r="C919" s="156"/>
      <c r="D919" s="37"/>
      <c r="E919" s="37"/>
      <c r="F919" s="31"/>
      <c r="G919" s="31"/>
      <c r="H919" s="30"/>
      <c r="I919" s="29"/>
    </row>
    <row r="920" spans="3:9" x14ac:dyDescent="0.4">
      <c r="C920" s="156"/>
      <c r="D920" s="37"/>
      <c r="E920" s="37"/>
      <c r="F920" s="31"/>
      <c r="G920" s="31"/>
      <c r="H920" s="30"/>
      <c r="I920" s="29"/>
    </row>
    <row r="921" spans="3:9" x14ac:dyDescent="0.4">
      <c r="C921" s="156"/>
      <c r="D921" s="37"/>
      <c r="E921" s="37"/>
      <c r="F921" s="31"/>
      <c r="G921" s="31"/>
      <c r="H921" s="30"/>
      <c r="I921" s="29"/>
    </row>
    <row r="922" spans="3:9" x14ac:dyDescent="0.4">
      <c r="C922" s="156"/>
      <c r="D922" s="37"/>
      <c r="E922" s="37"/>
      <c r="F922" s="31"/>
      <c r="G922" s="31"/>
      <c r="H922" s="30"/>
      <c r="I922" s="29"/>
    </row>
    <row r="923" spans="3:9" x14ac:dyDescent="0.4">
      <c r="C923" s="156"/>
      <c r="D923" s="37"/>
      <c r="E923" s="37"/>
      <c r="F923" s="31"/>
      <c r="G923" s="31"/>
      <c r="H923" s="30"/>
      <c r="I923" s="29"/>
    </row>
    <row r="924" spans="3:9" x14ac:dyDescent="0.4">
      <c r="C924" s="156"/>
      <c r="D924" s="37"/>
      <c r="E924" s="37"/>
      <c r="F924" s="31"/>
      <c r="G924" s="31"/>
      <c r="H924" s="30"/>
      <c r="I924" s="29"/>
    </row>
    <row r="925" spans="3:9" x14ac:dyDescent="0.4">
      <c r="C925" s="156"/>
      <c r="D925" s="37"/>
      <c r="E925" s="37"/>
      <c r="F925" s="31"/>
      <c r="G925" s="31"/>
      <c r="H925" s="30"/>
      <c r="I925" s="29"/>
    </row>
    <row r="926" spans="3:9" x14ac:dyDescent="0.4">
      <c r="C926" s="156"/>
      <c r="D926" s="37"/>
      <c r="E926" s="37"/>
      <c r="F926" s="31"/>
      <c r="G926" s="31"/>
      <c r="H926" s="30"/>
      <c r="I926" s="29"/>
    </row>
    <row r="927" spans="3:9" x14ac:dyDescent="0.4">
      <c r="C927" s="156"/>
      <c r="D927" s="37"/>
      <c r="E927" s="37"/>
      <c r="F927" s="31"/>
      <c r="G927" s="31"/>
      <c r="H927" s="30"/>
      <c r="I927" s="29"/>
    </row>
    <row r="928" spans="3:9" x14ac:dyDescent="0.4">
      <c r="C928" s="156"/>
      <c r="D928" s="37"/>
      <c r="E928" s="37"/>
      <c r="F928" s="31"/>
      <c r="G928" s="31"/>
      <c r="H928" s="30"/>
      <c r="I928" s="29"/>
    </row>
    <row r="929" spans="3:9" x14ac:dyDescent="0.4">
      <c r="C929" s="156"/>
      <c r="D929" s="37"/>
      <c r="E929" s="37"/>
      <c r="F929" s="31"/>
      <c r="G929" s="31"/>
      <c r="H929" s="30"/>
      <c r="I929" s="29"/>
    </row>
    <row r="930" spans="3:9" x14ac:dyDescent="0.4">
      <c r="C930" s="156"/>
      <c r="D930" s="37"/>
      <c r="E930" s="37"/>
      <c r="F930" s="31"/>
      <c r="G930" s="31"/>
      <c r="H930" s="30"/>
      <c r="I930" s="29"/>
    </row>
    <row r="931" spans="3:9" x14ac:dyDescent="0.4">
      <c r="C931" s="156"/>
      <c r="D931" s="37"/>
      <c r="E931" s="37"/>
      <c r="F931" s="31"/>
      <c r="G931" s="31"/>
      <c r="H931" s="30"/>
      <c r="I931" s="29"/>
    </row>
    <row r="932" spans="3:9" x14ac:dyDescent="0.4">
      <c r="C932" s="156"/>
      <c r="D932" s="37"/>
      <c r="E932" s="37"/>
      <c r="F932" s="31"/>
      <c r="G932" s="31"/>
      <c r="H932" s="30"/>
      <c r="I932" s="29"/>
    </row>
    <row r="933" spans="3:9" x14ac:dyDescent="0.4">
      <c r="C933" s="156"/>
      <c r="D933" s="37"/>
      <c r="E933" s="37"/>
      <c r="F933" s="31"/>
      <c r="G933" s="31"/>
      <c r="H933" s="30"/>
      <c r="I933" s="29"/>
    </row>
    <row r="934" spans="3:9" x14ac:dyDescent="0.4">
      <c r="C934" s="156"/>
      <c r="D934" s="37"/>
      <c r="E934" s="37"/>
      <c r="F934" s="31"/>
      <c r="G934" s="31"/>
      <c r="H934" s="30"/>
      <c r="I934" s="29"/>
    </row>
    <row r="935" spans="3:9" x14ac:dyDescent="0.4">
      <c r="C935" s="156"/>
      <c r="D935" s="37"/>
      <c r="E935" s="37"/>
      <c r="F935" s="31"/>
      <c r="G935" s="31"/>
      <c r="H935" s="30"/>
      <c r="I935" s="29"/>
    </row>
    <row r="936" spans="3:9" x14ac:dyDescent="0.4">
      <c r="C936" s="156"/>
      <c r="D936" s="37"/>
      <c r="E936" s="37"/>
      <c r="F936" s="31"/>
      <c r="G936" s="31"/>
      <c r="H936" s="30"/>
      <c r="I936" s="29"/>
    </row>
    <row r="937" spans="3:9" x14ac:dyDescent="0.4">
      <c r="C937" s="156"/>
      <c r="D937" s="37"/>
      <c r="E937" s="37"/>
      <c r="F937" s="31"/>
      <c r="G937" s="31"/>
      <c r="H937" s="30"/>
      <c r="I937" s="29"/>
    </row>
    <row r="938" spans="3:9" x14ac:dyDescent="0.4">
      <c r="C938" s="156"/>
      <c r="D938" s="37"/>
      <c r="E938" s="37"/>
      <c r="F938" s="31"/>
      <c r="G938" s="31"/>
      <c r="H938" s="30"/>
      <c r="I938" s="29"/>
    </row>
    <row r="939" spans="3:9" x14ac:dyDescent="0.4">
      <c r="C939" s="156"/>
      <c r="D939" s="37"/>
      <c r="E939" s="37"/>
      <c r="F939" s="31"/>
      <c r="G939" s="31"/>
      <c r="H939" s="30"/>
      <c r="I939" s="29"/>
    </row>
    <row r="940" spans="3:9" x14ac:dyDescent="0.4">
      <c r="C940" s="156"/>
      <c r="D940" s="37"/>
      <c r="E940" s="37"/>
      <c r="F940" s="31"/>
      <c r="G940" s="31"/>
      <c r="H940" s="30"/>
      <c r="I940" s="29"/>
    </row>
    <row r="941" spans="3:9" x14ac:dyDescent="0.4">
      <c r="C941" s="156"/>
      <c r="D941" s="37"/>
      <c r="E941" s="37"/>
      <c r="F941" s="31"/>
      <c r="G941" s="31"/>
      <c r="H941" s="30"/>
      <c r="I941" s="29"/>
    </row>
    <row r="942" spans="3:9" x14ac:dyDescent="0.4">
      <c r="C942" s="156"/>
      <c r="D942" s="37"/>
      <c r="E942" s="37"/>
      <c r="F942" s="31"/>
      <c r="G942" s="31"/>
      <c r="H942" s="30"/>
      <c r="I942" s="29"/>
    </row>
    <row r="943" spans="3:9" x14ac:dyDescent="0.4">
      <c r="C943" s="156"/>
      <c r="D943" s="37"/>
      <c r="E943" s="37"/>
      <c r="F943" s="31"/>
      <c r="G943" s="31"/>
      <c r="H943" s="30"/>
      <c r="I943" s="29"/>
    </row>
    <row r="944" spans="3:9" x14ac:dyDescent="0.4">
      <c r="C944" s="156"/>
      <c r="D944" s="37"/>
      <c r="E944" s="37"/>
      <c r="F944" s="31"/>
      <c r="G944" s="31"/>
      <c r="H944" s="30"/>
      <c r="I944" s="29"/>
    </row>
    <row r="945" spans="3:9" x14ac:dyDescent="0.4">
      <c r="C945" s="156"/>
      <c r="D945" s="37"/>
      <c r="E945" s="37"/>
      <c r="F945" s="31"/>
      <c r="G945" s="31"/>
      <c r="H945" s="30"/>
      <c r="I945" s="29"/>
    </row>
    <row r="946" spans="3:9" x14ac:dyDescent="0.4">
      <c r="C946" s="156"/>
      <c r="D946" s="37"/>
      <c r="E946" s="37"/>
      <c r="F946" s="31"/>
      <c r="G946" s="31"/>
      <c r="H946" s="30"/>
      <c r="I946" s="29"/>
    </row>
    <row r="947" spans="3:9" x14ac:dyDescent="0.4">
      <c r="C947" s="156"/>
      <c r="D947" s="37"/>
      <c r="E947" s="37"/>
      <c r="F947" s="31"/>
      <c r="G947" s="31"/>
      <c r="H947" s="30"/>
      <c r="I947" s="29"/>
    </row>
    <row r="948" spans="3:9" x14ac:dyDescent="0.4">
      <c r="C948" s="156"/>
      <c r="D948" s="37"/>
      <c r="E948" s="37"/>
      <c r="F948" s="31"/>
      <c r="G948" s="31"/>
      <c r="H948" s="30"/>
      <c r="I948" s="29"/>
    </row>
    <row r="949" spans="3:9" x14ac:dyDescent="0.4">
      <c r="C949" s="156"/>
      <c r="D949" s="37"/>
      <c r="E949" s="37"/>
      <c r="F949" s="31"/>
      <c r="G949" s="31"/>
      <c r="H949" s="30"/>
      <c r="I949" s="29"/>
    </row>
    <row r="950" spans="3:9" x14ac:dyDescent="0.4">
      <c r="C950" s="156"/>
      <c r="D950" s="37"/>
      <c r="E950" s="37"/>
      <c r="F950" s="31"/>
      <c r="G950" s="31"/>
      <c r="H950" s="30"/>
      <c r="I950" s="29"/>
    </row>
    <row r="951" spans="3:9" x14ac:dyDescent="0.4">
      <c r="C951" s="156"/>
      <c r="D951" s="37"/>
      <c r="E951" s="37"/>
      <c r="F951" s="31"/>
      <c r="G951" s="31"/>
      <c r="H951" s="30"/>
      <c r="I951" s="29"/>
    </row>
    <row r="952" spans="3:9" x14ac:dyDescent="0.4">
      <c r="C952" s="156"/>
      <c r="D952" s="37"/>
      <c r="E952" s="37"/>
      <c r="F952" s="31"/>
      <c r="G952" s="31"/>
      <c r="H952" s="30"/>
      <c r="I952" s="29"/>
    </row>
    <row r="953" spans="3:9" x14ac:dyDescent="0.4">
      <c r="C953" s="156"/>
      <c r="D953" s="37"/>
      <c r="E953" s="37"/>
      <c r="F953" s="31"/>
      <c r="G953" s="31"/>
      <c r="H953" s="30"/>
      <c r="I953" s="29"/>
    </row>
    <row r="954" spans="3:9" x14ac:dyDescent="0.4">
      <c r="C954" s="156"/>
      <c r="D954" s="37"/>
      <c r="E954" s="37"/>
      <c r="F954" s="31"/>
      <c r="G954" s="31"/>
      <c r="H954" s="30"/>
      <c r="I954" s="29"/>
    </row>
    <row r="955" spans="3:9" x14ac:dyDescent="0.4">
      <c r="C955" s="156"/>
      <c r="D955" s="37"/>
      <c r="E955" s="37"/>
      <c r="F955" s="31"/>
      <c r="G955" s="31"/>
      <c r="H955" s="30"/>
      <c r="I955" s="29"/>
    </row>
    <row r="956" spans="3:9" x14ac:dyDescent="0.4">
      <c r="C956" s="156"/>
      <c r="D956" s="37"/>
      <c r="E956" s="37"/>
      <c r="F956" s="31"/>
      <c r="G956" s="31"/>
      <c r="H956" s="30"/>
      <c r="I956" s="29"/>
    </row>
    <row r="957" spans="3:9" x14ac:dyDescent="0.4">
      <c r="C957" s="156"/>
      <c r="D957" s="37"/>
      <c r="E957" s="37"/>
      <c r="F957" s="31"/>
      <c r="G957" s="31"/>
      <c r="H957" s="30"/>
      <c r="I957" s="29"/>
    </row>
    <row r="958" spans="3:9" x14ac:dyDescent="0.4">
      <c r="C958" s="156"/>
      <c r="D958" s="37"/>
      <c r="E958" s="37"/>
      <c r="F958" s="31"/>
      <c r="G958" s="31"/>
      <c r="H958" s="30"/>
      <c r="I958" s="29"/>
    </row>
    <row r="959" spans="3:9" x14ac:dyDescent="0.4">
      <c r="C959" s="156"/>
      <c r="D959" s="37"/>
      <c r="E959" s="37"/>
      <c r="F959" s="31"/>
      <c r="G959" s="31"/>
      <c r="H959" s="30"/>
      <c r="I959" s="29"/>
    </row>
    <row r="960" spans="3:9" x14ac:dyDescent="0.4">
      <c r="C960" s="156"/>
      <c r="D960" s="37"/>
      <c r="E960" s="37"/>
      <c r="F960" s="31"/>
      <c r="G960" s="31"/>
      <c r="H960" s="30"/>
      <c r="I960" s="29"/>
    </row>
    <row r="961" spans="3:9" x14ac:dyDescent="0.4">
      <c r="C961" s="156"/>
      <c r="D961" s="37"/>
      <c r="E961" s="37"/>
      <c r="F961" s="31"/>
      <c r="G961" s="31"/>
      <c r="H961" s="30"/>
      <c r="I961" s="29"/>
    </row>
    <row r="962" spans="3:9" x14ac:dyDescent="0.4">
      <c r="C962" s="156"/>
      <c r="D962" s="37"/>
      <c r="E962" s="37"/>
      <c r="F962" s="31"/>
      <c r="G962" s="31"/>
      <c r="H962" s="30"/>
      <c r="I962" s="29"/>
    </row>
    <row r="963" spans="3:9" x14ac:dyDescent="0.4">
      <c r="C963" s="156"/>
      <c r="D963" s="37"/>
      <c r="E963" s="37"/>
      <c r="F963" s="31"/>
      <c r="G963" s="31"/>
      <c r="H963" s="30"/>
      <c r="I963" s="29"/>
    </row>
    <row r="964" spans="3:9" x14ac:dyDescent="0.4">
      <c r="C964" s="156"/>
      <c r="D964" s="37"/>
      <c r="E964" s="37"/>
      <c r="F964" s="31"/>
      <c r="G964" s="31"/>
      <c r="H964" s="30"/>
      <c r="I964" s="29"/>
    </row>
    <row r="965" spans="3:9" x14ac:dyDescent="0.4">
      <c r="C965" s="156"/>
      <c r="D965" s="37"/>
      <c r="E965" s="37"/>
      <c r="F965" s="31"/>
      <c r="G965" s="31"/>
      <c r="H965" s="30"/>
      <c r="I965" s="29"/>
    </row>
    <row r="966" spans="3:9" x14ac:dyDescent="0.4">
      <c r="C966" s="156"/>
      <c r="D966" s="37"/>
      <c r="E966" s="37"/>
      <c r="F966" s="31"/>
      <c r="G966" s="31"/>
      <c r="H966" s="30"/>
      <c r="I966" s="29"/>
    </row>
    <row r="967" spans="3:9" x14ac:dyDescent="0.4">
      <c r="C967" s="156"/>
      <c r="D967" s="37"/>
      <c r="E967" s="37"/>
      <c r="F967" s="31"/>
      <c r="G967" s="31"/>
      <c r="H967" s="30"/>
      <c r="I967" s="29"/>
    </row>
    <row r="968" spans="3:9" x14ac:dyDescent="0.4">
      <c r="C968" s="156"/>
      <c r="D968" s="37"/>
      <c r="E968" s="37"/>
      <c r="F968" s="31"/>
      <c r="G968" s="31"/>
      <c r="H968" s="30"/>
      <c r="I968" s="29"/>
    </row>
    <row r="969" spans="3:9" x14ac:dyDescent="0.4">
      <c r="C969" s="156"/>
      <c r="D969" s="37"/>
      <c r="E969" s="37"/>
      <c r="F969" s="31"/>
      <c r="G969" s="31"/>
      <c r="H969" s="30"/>
      <c r="I969" s="29"/>
    </row>
    <row r="970" spans="3:9" x14ac:dyDescent="0.4">
      <c r="C970" s="156"/>
      <c r="D970" s="37"/>
      <c r="E970" s="37"/>
      <c r="F970" s="31"/>
      <c r="G970" s="31"/>
      <c r="H970" s="30"/>
      <c r="I970" s="29"/>
    </row>
    <row r="971" spans="3:9" x14ac:dyDescent="0.4">
      <c r="C971" s="156"/>
      <c r="D971" s="37"/>
      <c r="E971" s="37"/>
      <c r="F971" s="31"/>
      <c r="G971" s="31"/>
      <c r="H971" s="30"/>
      <c r="I971" s="29"/>
    </row>
    <row r="972" spans="3:9" x14ac:dyDescent="0.4">
      <c r="C972" s="156"/>
      <c r="D972" s="37"/>
      <c r="E972" s="37"/>
      <c r="F972" s="31"/>
      <c r="G972" s="31"/>
      <c r="H972" s="30"/>
      <c r="I972" s="29"/>
    </row>
    <row r="973" spans="3:9" x14ac:dyDescent="0.4">
      <c r="C973" s="156"/>
      <c r="D973" s="37"/>
      <c r="E973" s="37"/>
      <c r="F973" s="31"/>
      <c r="G973" s="31"/>
      <c r="H973" s="30"/>
      <c r="I973" s="29"/>
    </row>
    <row r="974" spans="3:9" x14ac:dyDescent="0.4">
      <c r="C974" s="156"/>
      <c r="D974" s="37"/>
      <c r="E974" s="37"/>
      <c r="F974" s="31"/>
      <c r="G974" s="31"/>
      <c r="H974" s="30"/>
      <c r="I974" s="29"/>
    </row>
    <row r="975" spans="3:9" x14ac:dyDescent="0.4">
      <c r="C975" s="156"/>
      <c r="D975" s="37"/>
      <c r="E975" s="37"/>
      <c r="F975" s="31"/>
      <c r="G975" s="31"/>
      <c r="H975" s="30"/>
      <c r="I975" s="29"/>
    </row>
    <row r="976" spans="3:9" x14ac:dyDescent="0.4">
      <c r="C976" s="156"/>
      <c r="D976" s="37"/>
      <c r="E976" s="37"/>
      <c r="F976" s="31"/>
      <c r="G976" s="31"/>
      <c r="H976" s="30"/>
      <c r="I976" s="29"/>
    </row>
    <row r="977" spans="3:9" x14ac:dyDescent="0.4">
      <c r="C977" s="156"/>
      <c r="D977" s="37"/>
      <c r="E977" s="37"/>
      <c r="F977" s="31"/>
      <c r="G977" s="31"/>
      <c r="H977" s="30"/>
      <c r="I977" s="29"/>
    </row>
    <row r="978" spans="3:9" x14ac:dyDescent="0.4">
      <c r="C978" s="156"/>
      <c r="D978" s="37"/>
      <c r="E978" s="37"/>
      <c r="F978" s="31"/>
      <c r="G978" s="31"/>
      <c r="H978" s="30"/>
      <c r="I978" s="29"/>
    </row>
    <row r="979" spans="3:9" x14ac:dyDescent="0.4">
      <c r="C979" s="156"/>
      <c r="D979" s="37"/>
      <c r="E979" s="37"/>
      <c r="F979" s="31"/>
      <c r="G979" s="31"/>
      <c r="H979" s="30"/>
      <c r="I979" s="29"/>
    </row>
    <row r="980" spans="3:9" x14ac:dyDescent="0.4">
      <c r="C980" s="156"/>
      <c r="D980" s="37"/>
      <c r="E980" s="37"/>
      <c r="F980" s="31"/>
      <c r="G980" s="31"/>
      <c r="H980" s="30"/>
      <c r="I980" s="29"/>
    </row>
    <row r="981" spans="3:9" x14ac:dyDescent="0.4">
      <c r="C981" s="156"/>
      <c r="D981" s="37"/>
      <c r="E981" s="37"/>
      <c r="F981" s="31"/>
      <c r="G981" s="31"/>
      <c r="H981" s="30"/>
      <c r="I981" s="29"/>
    </row>
    <row r="982" spans="3:9" x14ac:dyDescent="0.4">
      <c r="C982" s="156"/>
      <c r="D982" s="37"/>
      <c r="E982" s="37"/>
      <c r="F982" s="31"/>
      <c r="G982" s="31"/>
      <c r="H982" s="30"/>
      <c r="I982" s="29"/>
    </row>
    <row r="983" spans="3:9" x14ac:dyDescent="0.4">
      <c r="C983" s="156"/>
      <c r="D983" s="37"/>
      <c r="E983" s="37"/>
      <c r="F983" s="31"/>
      <c r="G983" s="31"/>
      <c r="H983" s="30"/>
      <c r="I983" s="29"/>
    </row>
    <row r="984" spans="3:9" x14ac:dyDescent="0.4">
      <c r="C984" s="156"/>
      <c r="D984" s="37"/>
      <c r="E984" s="37"/>
      <c r="F984" s="31"/>
      <c r="G984" s="31"/>
      <c r="H984" s="30"/>
      <c r="I984" s="29"/>
    </row>
    <row r="985" spans="3:9" x14ac:dyDescent="0.4">
      <c r="C985" s="156"/>
      <c r="D985" s="37"/>
      <c r="E985" s="37"/>
      <c r="F985" s="31"/>
      <c r="G985" s="31"/>
      <c r="H985" s="30"/>
      <c r="I985" s="29"/>
    </row>
    <row r="986" spans="3:9" x14ac:dyDescent="0.4">
      <c r="C986" s="156"/>
      <c r="D986" s="37"/>
      <c r="E986" s="37"/>
      <c r="F986" s="31"/>
      <c r="G986" s="31"/>
      <c r="H986" s="30"/>
      <c r="I986" s="29"/>
    </row>
    <row r="987" spans="3:9" x14ac:dyDescent="0.4">
      <c r="C987" s="156"/>
      <c r="D987" s="37"/>
      <c r="E987" s="37"/>
      <c r="F987" s="31"/>
      <c r="G987" s="31"/>
      <c r="H987" s="30"/>
      <c r="I987" s="29"/>
    </row>
    <row r="988" spans="3:9" x14ac:dyDescent="0.4">
      <c r="C988" s="156"/>
      <c r="D988" s="37"/>
      <c r="E988" s="37"/>
      <c r="F988" s="31"/>
      <c r="G988" s="31"/>
      <c r="H988" s="30"/>
      <c r="I988" s="29"/>
    </row>
    <row r="989" spans="3:9" x14ac:dyDescent="0.4">
      <c r="C989" s="156"/>
      <c r="D989" s="37"/>
      <c r="E989" s="37"/>
      <c r="F989" s="31"/>
      <c r="G989" s="31"/>
      <c r="H989" s="30"/>
      <c r="I989" s="29"/>
    </row>
    <row r="990" spans="3:9" x14ac:dyDescent="0.4">
      <c r="C990" s="156"/>
      <c r="D990" s="37"/>
      <c r="E990" s="37"/>
      <c r="F990" s="31"/>
      <c r="G990" s="31"/>
      <c r="H990" s="30"/>
      <c r="I990" s="29"/>
    </row>
    <row r="991" spans="3:9" x14ac:dyDescent="0.4">
      <c r="C991" s="156"/>
      <c r="D991" s="37"/>
      <c r="E991" s="37"/>
      <c r="F991" s="31"/>
      <c r="G991" s="31"/>
      <c r="H991" s="30"/>
      <c r="I991" s="29"/>
    </row>
    <row r="992" spans="3:9" x14ac:dyDescent="0.4">
      <c r="C992" s="156"/>
      <c r="D992" s="37"/>
      <c r="E992" s="37"/>
      <c r="F992" s="31"/>
      <c r="G992" s="31"/>
      <c r="H992" s="30"/>
      <c r="I992" s="29"/>
    </row>
    <row r="993" spans="3:9" x14ac:dyDescent="0.4">
      <c r="C993" s="156"/>
      <c r="D993" s="37"/>
      <c r="E993" s="37"/>
      <c r="F993" s="31"/>
      <c r="G993" s="31"/>
      <c r="H993" s="30"/>
      <c r="I993" s="29"/>
    </row>
    <row r="994" spans="3:9" x14ac:dyDescent="0.4">
      <c r="C994" s="156"/>
      <c r="D994" s="37"/>
      <c r="E994" s="37"/>
      <c r="F994" s="31"/>
      <c r="G994" s="31"/>
      <c r="H994" s="30"/>
      <c r="I994" s="29"/>
    </row>
    <row r="995" spans="3:9" x14ac:dyDescent="0.4">
      <c r="C995" s="156"/>
      <c r="D995" s="37"/>
      <c r="E995" s="37"/>
      <c r="F995" s="31"/>
      <c r="G995" s="31"/>
      <c r="H995" s="30"/>
      <c r="I995" s="29"/>
    </row>
    <row r="996" spans="3:9" x14ac:dyDescent="0.4">
      <c r="C996" s="156"/>
      <c r="D996" s="37"/>
      <c r="E996" s="37"/>
      <c r="F996" s="31"/>
      <c r="G996" s="31"/>
      <c r="H996" s="30"/>
      <c r="I996" s="29"/>
    </row>
    <row r="997" spans="3:9" x14ac:dyDescent="0.4">
      <c r="C997" s="156"/>
      <c r="D997" s="37"/>
      <c r="E997" s="37"/>
      <c r="F997" s="31"/>
      <c r="G997" s="31"/>
      <c r="H997" s="30"/>
      <c r="I997" s="29"/>
    </row>
    <row r="998" spans="3:9" x14ac:dyDescent="0.4">
      <c r="C998" s="156"/>
      <c r="D998" s="37"/>
      <c r="E998" s="37"/>
      <c r="F998" s="31"/>
      <c r="G998" s="31"/>
      <c r="H998" s="30"/>
      <c r="I998" s="29"/>
    </row>
    <row r="999" spans="3:9" x14ac:dyDescent="0.4">
      <c r="C999" s="156"/>
      <c r="D999" s="37"/>
      <c r="E999" s="37"/>
      <c r="F999" s="31"/>
      <c r="G999" s="31"/>
      <c r="H999" s="30"/>
      <c r="I999" s="29"/>
    </row>
    <row r="1000" spans="3:9" x14ac:dyDescent="0.4">
      <c r="C1000" s="156"/>
      <c r="D1000" s="37"/>
      <c r="E1000" s="37"/>
      <c r="F1000" s="31"/>
      <c r="G1000" s="31"/>
      <c r="H1000" s="30"/>
      <c r="I1000" s="29"/>
    </row>
  </sheetData>
  <sheetProtection algorithmName="SHA-512" hashValue="zljxAn2WQzijubXl3tVEwYk3uLpB7pUFOtyOb5K5amkTCjS7QMACxcID6vU+/K9ehO/USCignp8C8NTh/2Ha6A==" saltValue="pl/esfcotdOu0T4ktMuu1g==" spinCount="100000" sheet="1" objects="1" scenarios="1"/>
  <dataValidations count="4">
    <dataValidation type="whole" allowBlank="1" showInputMessage="1" showErrorMessage="1" sqref="D5:D1000" xr:uid="{9455A17E-9905-4C14-B028-993E68A4315A}">
      <formula1>1</formula1>
      <formula2>53</formula2>
    </dataValidation>
    <dataValidation type="whole" allowBlank="1" showInputMessage="1" showErrorMessage="1" sqref="E5:E1000" xr:uid="{4D1EE5B2-7F58-4E54-866B-D12F88B0DB08}">
      <formula1>1900</formula1>
      <formula2>2100</formula2>
    </dataValidation>
    <dataValidation type="date" allowBlank="1" showInputMessage="1" showErrorMessage="1" sqref="C5:D1000" xr:uid="{9DDAD7F6-1F5A-486A-93BD-FC1B9ABA38E9}">
      <formula1>43831</formula1>
      <formula2>49310</formula2>
    </dataValidation>
    <dataValidation type="decimal" allowBlank="1" showInputMessage="1" showErrorMessage="1" sqref="H5:H1000" xr:uid="{B56E3E7C-A02A-4A3E-86DB-93514ED737BA}">
      <formula1>0</formula1>
      <formula2>1000</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A782DDB-4D9F-45F2-ABB6-D8DB01068F65}">
          <x14:formula1>
            <xm:f>'Dropdown tables - Production'!$W$2:$W$6</xm:f>
          </x14:formula1>
          <xm:sqref>G5:G1000</xm:sqref>
        </x14:dataValidation>
        <x14:dataValidation type="list" allowBlank="1" showInputMessage="1" showErrorMessage="1" xr:uid="{2988D7A2-5BEA-4F87-B03A-73D1D7F5E77F}">
          <x14:formula1>
            <xm:f>'Dropdown tables - Production'!$X$2:$X$5</xm:f>
          </x14:formula1>
          <xm:sqref>F5:F1000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G14" sqref="G14"/>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44</v>
      </c>
      <c r="B1" s="5" t="s">
        <v>45</v>
      </c>
      <c r="C1" s="5" t="s">
        <v>72</v>
      </c>
      <c r="D1" s="5" t="s">
        <v>47</v>
      </c>
      <c r="E1" s="338" t="s">
        <v>245</v>
      </c>
      <c r="F1" s="338" t="s">
        <v>246</v>
      </c>
      <c r="G1" s="338" t="s">
        <v>247</v>
      </c>
      <c r="H1" s="339" t="s">
        <v>248</v>
      </c>
      <c r="I1" s="339" t="s">
        <v>249</v>
      </c>
      <c r="J1" s="339" t="s">
        <v>250</v>
      </c>
      <c r="K1" s="337" t="s">
        <v>248</v>
      </c>
      <c r="L1" s="337" t="s">
        <v>249</v>
      </c>
      <c r="M1" s="337" t="s">
        <v>250</v>
      </c>
      <c r="N1" s="5" t="s">
        <v>251</v>
      </c>
      <c r="O1" s="5" t="s">
        <v>252</v>
      </c>
      <c r="P1" s="5" t="s">
        <v>253</v>
      </c>
      <c r="Q1" s="5" t="s">
        <v>254</v>
      </c>
      <c r="R1" s="5" t="s">
        <v>255</v>
      </c>
      <c r="S1" s="5" t="s">
        <v>256</v>
      </c>
      <c r="T1" s="7" t="s">
        <v>257</v>
      </c>
      <c r="U1" s="5" t="s">
        <v>258</v>
      </c>
      <c r="V1" s="5"/>
      <c r="W1" s="244" t="s">
        <v>259</v>
      </c>
      <c r="X1" s="5" t="s">
        <v>260</v>
      </c>
      <c r="Y1" s="5" t="s">
        <v>261</v>
      </c>
      <c r="Z1" s="5" t="s">
        <v>262</v>
      </c>
      <c r="AA1" s="5" t="s">
        <v>263</v>
      </c>
      <c r="AB1" s="5" t="s">
        <v>264</v>
      </c>
    </row>
    <row r="2" spans="1:28" x14ac:dyDescent="0.3">
      <c r="A2" s="1"/>
      <c r="B2" s="1"/>
      <c r="C2" s="1"/>
      <c r="D2" s="1"/>
      <c r="E2" s="1"/>
      <c r="F2" s="1"/>
      <c r="G2" s="1"/>
      <c r="H2" s="1"/>
      <c r="I2" s="1"/>
      <c r="J2" s="1"/>
      <c r="K2" s="1"/>
      <c r="L2" s="1"/>
      <c r="M2" s="1"/>
      <c r="N2" s="10"/>
      <c r="O2" s="1"/>
      <c r="P2" s="3"/>
      <c r="R2" s="1"/>
      <c r="T2" s="6" t="s">
        <v>265</v>
      </c>
      <c r="U2" s="1" t="s">
        <v>266</v>
      </c>
      <c r="V2" s="1"/>
      <c r="W2" s="3"/>
      <c r="X2" s="1"/>
      <c r="Y2" s="8" t="s">
        <v>93</v>
      </c>
      <c r="Z2" s="8" t="s">
        <v>93</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267</v>
      </c>
      <c r="O3" s="1" t="s">
        <v>268</v>
      </c>
      <c r="P3" s="102" t="s">
        <v>269</v>
      </c>
      <c r="Q3" s="1" t="s">
        <v>270</v>
      </c>
      <c r="R3" s="12" t="s">
        <v>271</v>
      </c>
      <c r="S3" s="12" t="s">
        <v>272</v>
      </c>
      <c r="T3" s="6" t="s">
        <v>273</v>
      </c>
      <c r="U3" s="1" t="s">
        <v>274</v>
      </c>
      <c r="V3" s="1"/>
      <c r="W3" s="3" t="s">
        <v>275</v>
      </c>
      <c r="X3" s="1" t="s">
        <v>276</v>
      </c>
      <c r="Y3" s="1" t="s">
        <v>113</v>
      </c>
      <c r="Z3" s="1" t="s">
        <v>140</v>
      </c>
      <c r="AA3" s="1" t="s">
        <v>277</v>
      </c>
      <c r="AB3" s="1" t="s">
        <v>278</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279</v>
      </c>
      <c r="O4" s="1" t="s">
        <v>280</v>
      </c>
      <c r="P4" s="102" t="s">
        <v>281</v>
      </c>
      <c r="Q4" s="1" t="s">
        <v>282</v>
      </c>
      <c r="R4" s="12" t="s">
        <v>283</v>
      </c>
      <c r="S4" s="12" t="s">
        <v>284</v>
      </c>
      <c r="T4" s="6" t="s">
        <v>285</v>
      </c>
      <c r="U4" s="1" t="s">
        <v>57</v>
      </c>
      <c r="V4" s="1"/>
      <c r="W4" s="3" t="s">
        <v>286</v>
      </c>
      <c r="X4" s="1" t="s">
        <v>287</v>
      </c>
      <c r="Y4" t="s">
        <v>114</v>
      </c>
      <c r="Z4" s="1" t="s">
        <v>142</v>
      </c>
      <c r="AA4" s="1" t="s">
        <v>288</v>
      </c>
      <c r="AB4" s="1" t="s">
        <v>289</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290</v>
      </c>
      <c r="P5" s="102" t="s">
        <v>291</v>
      </c>
      <c r="Q5" s="1" t="s">
        <v>292</v>
      </c>
      <c r="R5" s="12" t="s">
        <v>293</v>
      </c>
      <c r="S5" s="12"/>
      <c r="T5" s="6" t="s">
        <v>294</v>
      </c>
      <c r="U5" s="1" t="s">
        <v>295</v>
      </c>
      <c r="V5" s="1"/>
      <c r="W5" s="4" t="s">
        <v>296</v>
      </c>
      <c r="X5" s="1" t="s">
        <v>297</v>
      </c>
      <c r="Y5" s="1" t="s">
        <v>97</v>
      </c>
      <c r="Z5" s="1" t="s">
        <v>143</v>
      </c>
      <c r="AA5" s="1" t="s">
        <v>298</v>
      </c>
      <c r="AB5" s="1" t="s">
        <v>299</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300</v>
      </c>
      <c r="P6" s="102" t="s">
        <v>301</v>
      </c>
      <c r="Q6" s="1" t="s">
        <v>302</v>
      </c>
      <c r="R6" s="9" t="s">
        <v>303</v>
      </c>
      <c r="S6" s="9"/>
      <c r="T6" s="6" t="s">
        <v>304</v>
      </c>
      <c r="U6" s="1" t="s">
        <v>305</v>
      </c>
      <c r="V6" s="1"/>
      <c r="W6" s="3" t="s">
        <v>306</v>
      </c>
      <c r="Y6" s="1"/>
      <c r="Z6" s="1" t="s">
        <v>144</v>
      </c>
      <c r="AA6" s="1" t="s">
        <v>307</v>
      </c>
      <c r="AB6" s="1" t="s">
        <v>308</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309</v>
      </c>
      <c r="P7" s="102" t="s">
        <v>310</v>
      </c>
      <c r="Q7" s="9" t="s">
        <v>311</v>
      </c>
      <c r="R7" s="9"/>
      <c r="S7" s="9"/>
      <c r="T7" s="6" t="s">
        <v>312</v>
      </c>
      <c r="U7" s="1" t="s">
        <v>313</v>
      </c>
      <c r="V7" s="1"/>
      <c r="Y7" s="1"/>
      <c r="Z7" s="1" t="s">
        <v>145</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314</v>
      </c>
      <c r="P8" s="1" t="s">
        <v>315</v>
      </c>
      <c r="Q8" s="9"/>
      <c r="R8" s="1"/>
      <c r="S8" s="1"/>
      <c r="T8" s="6" t="s">
        <v>316</v>
      </c>
      <c r="U8" s="1" t="s">
        <v>317</v>
      </c>
      <c r="V8" s="1"/>
      <c r="Y8" s="1"/>
      <c r="Z8" s="1" t="s">
        <v>146</v>
      </c>
    </row>
    <row r="9" spans="1:28" x14ac:dyDescent="0.3">
      <c r="A9" s="11"/>
      <c r="B9" s="11"/>
      <c r="C9" s="11"/>
      <c r="D9" s="11"/>
      <c r="E9" s="11"/>
      <c r="F9" s="11"/>
      <c r="G9" s="1"/>
      <c r="H9" s="1" t="str">
        <v/>
      </c>
      <c r="I9" s="1" t="str">
        <v/>
      </c>
      <c r="J9" s="1" t="str">
        <v/>
      </c>
      <c r="K9" s="1"/>
      <c r="L9" s="1"/>
      <c r="M9" s="1"/>
      <c r="O9" s="1" t="s">
        <v>318</v>
      </c>
      <c r="Q9" s="1"/>
      <c r="T9" s="6" t="s">
        <v>319</v>
      </c>
      <c r="U9" s="1" t="s">
        <v>320</v>
      </c>
      <c r="V9" s="1"/>
      <c r="Y9" s="1"/>
      <c r="Z9" s="1" t="s">
        <v>147</v>
      </c>
    </row>
    <row r="10" spans="1:28" x14ac:dyDescent="0.3">
      <c r="A10" s="11"/>
      <c r="B10" s="11"/>
      <c r="C10" s="11"/>
      <c r="D10" s="11"/>
      <c r="E10" s="11"/>
      <c r="F10" s="11"/>
      <c r="G10" s="1"/>
      <c r="H10" s="1" t="str">
        <v/>
      </c>
      <c r="I10" s="1" t="str">
        <v/>
      </c>
      <c r="J10" s="1" t="str">
        <v/>
      </c>
      <c r="K10" s="1"/>
      <c r="L10" s="1"/>
      <c r="M10" s="1"/>
      <c r="O10" s="1" t="s">
        <v>321</v>
      </c>
      <c r="Q10" s="1"/>
      <c r="U10" s="1" t="s">
        <v>322</v>
      </c>
      <c r="V10" s="1"/>
      <c r="Y10" s="1"/>
      <c r="Z10" s="1" t="s">
        <v>148</v>
      </c>
    </row>
    <row r="11" spans="1:28" x14ac:dyDescent="0.3">
      <c r="A11" s="11"/>
      <c r="B11" s="11"/>
      <c r="C11" s="11"/>
      <c r="D11" s="11"/>
      <c r="E11" s="11"/>
      <c r="F11" s="11"/>
      <c r="G11" s="1"/>
      <c r="H11" s="1" t="str">
        <v/>
      </c>
      <c r="I11" s="1" t="str">
        <v/>
      </c>
      <c r="J11" s="6" t="str">
        <v/>
      </c>
      <c r="K11" s="1"/>
      <c r="L11" s="1"/>
      <c r="M11" s="1"/>
      <c r="O11" s="1" t="s">
        <v>323</v>
      </c>
      <c r="U11" s="1" t="s">
        <v>324</v>
      </c>
      <c r="V11" s="1"/>
      <c r="Y11" s="1"/>
      <c r="Z11" s="1" t="s">
        <v>149</v>
      </c>
    </row>
    <row r="12" spans="1:28" x14ac:dyDescent="0.3">
      <c r="A12" s="11"/>
      <c r="B12" s="11"/>
      <c r="C12" s="11"/>
      <c r="D12" s="11"/>
      <c r="E12" s="11"/>
      <c r="F12" s="11"/>
      <c r="G12" s="1"/>
      <c r="H12" s="1" t="str">
        <v/>
      </c>
      <c r="I12" s="1" t="str">
        <v/>
      </c>
      <c r="J12" s="6" t="str">
        <v/>
      </c>
      <c r="K12" s="1"/>
      <c r="L12" s="1"/>
      <c r="M12" s="1"/>
      <c r="O12" s="1" t="s">
        <v>325</v>
      </c>
      <c r="U12" s="1" t="s">
        <v>326</v>
      </c>
      <c r="V12" s="1"/>
      <c r="Y12" s="1"/>
      <c r="Z12" s="1" t="s">
        <v>150</v>
      </c>
    </row>
    <row r="13" spans="1:28" x14ac:dyDescent="0.3">
      <c r="A13" s="11"/>
      <c r="B13" s="11"/>
      <c r="C13" s="11"/>
      <c r="D13" s="11"/>
      <c r="E13" s="11"/>
      <c r="F13" s="11"/>
      <c r="G13" s="1"/>
      <c r="H13" s="1" t="str">
        <v/>
      </c>
      <c r="I13" s="1" t="str">
        <v/>
      </c>
      <c r="J13" s="6" t="str">
        <v/>
      </c>
      <c r="K13" s="1"/>
      <c r="L13" s="1"/>
      <c r="M13" s="1"/>
      <c r="O13" s="1" t="s">
        <v>327</v>
      </c>
      <c r="U13" s="1" t="s">
        <v>328</v>
      </c>
      <c r="V13" s="1"/>
      <c r="Y13" s="1"/>
      <c r="Z13" s="1" t="s">
        <v>151</v>
      </c>
    </row>
    <row r="14" spans="1:28" x14ac:dyDescent="0.3">
      <c r="A14" s="11"/>
      <c r="B14" s="11"/>
      <c r="C14" s="11"/>
      <c r="D14" s="11"/>
      <c r="E14" s="11"/>
      <c r="F14" s="11"/>
      <c r="G14" s="1"/>
      <c r="H14" s="1" t="str">
        <v/>
      </c>
      <c r="I14" s="1" t="str">
        <v/>
      </c>
      <c r="J14" s="6" t="str">
        <v/>
      </c>
      <c r="K14" s="1"/>
      <c r="L14" s="1"/>
      <c r="M14" s="1"/>
      <c r="U14" s="1" t="s">
        <v>329</v>
      </c>
      <c r="V14" s="1"/>
      <c r="Y14" s="1"/>
      <c r="Z14" s="1" t="s">
        <v>153</v>
      </c>
    </row>
    <row r="15" spans="1:28" x14ac:dyDescent="0.3">
      <c r="A15" s="11"/>
      <c r="B15" s="11"/>
      <c r="C15" s="11"/>
      <c r="D15" s="11"/>
      <c r="E15" s="11"/>
      <c r="F15" s="11"/>
      <c r="G15" s="1"/>
      <c r="H15" s="1" t="str">
        <v/>
      </c>
      <c r="I15" s="1" t="str">
        <v/>
      </c>
      <c r="J15" s="6" t="str">
        <v/>
      </c>
      <c r="K15" s="1"/>
      <c r="L15" s="1"/>
      <c r="M15" s="1"/>
      <c r="U15" s="1" t="s">
        <v>330</v>
      </c>
      <c r="V15" s="1"/>
      <c r="Y15" s="1"/>
      <c r="Z15" s="1" t="s">
        <v>154</v>
      </c>
    </row>
    <row r="16" spans="1:28" x14ac:dyDescent="0.3">
      <c r="A16" s="11"/>
      <c r="B16" s="11"/>
      <c r="C16" s="11"/>
      <c r="D16" s="11"/>
      <c r="E16" s="11"/>
      <c r="F16" s="11"/>
      <c r="G16" s="1"/>
      <c r="H16" s="1" t="str">
        <v/>
      </c>
      <c r="I16" s="1" t="str">
        <v/>
      </c>
      <c r="J16" s="6" t="str">
        <v/>
      </c>
      <c r="K16" s="1"/>
      <c r="L16" s="1"/>
      <c r="M16" s="1"/>
      <c r="U16" s="1" t="s">
        <v>331</v>
      </c>
      <c r="V16" s="1"/>
      <c r="Y16" s="1"/>
      <c r="Z16" s="1" t="s">
        <v>155</v>
      </c>
    </row>
    <row r="17" spans="1:25" x14ac:dyDescent="0.3">
      <c r="A17" s="11"/>
      <c r="B17" s="11"/>
      <c r="C17" s="11"/>
      <c r="D17" s="11"/>
      <c r="E17" s="11"/>
      <c r="F17" s="11"/>
      <c r="G17" s="1"/>
      <c r="H17" s="1" t="str">
        <v/>
      </c>
      <c r="I17" s="1" t="str">
        <v/>
      </c>
      <c r="J17" s="6" t="str">
        <v/>
      </c>
      <c r="K17" s="1"/>
      <c r="L17" s="1"/>
      <c r="M17" s="1"/>
      <c r="U17" s="1" t="s">
        <v>332</v>
      </c>
      <c r="V17" s="1"/>
      <c r="Y17" s="1"/>
    </row>
    <row r="18" spans="1:25" x14ac:dyDescent="0.3">
      <c r="A18" s="11"/>
      <c r="B18" s="11"/>
      <c r="C18" s="11"/>
      <c r="D18" s="11"/>
      <c r="E18" s="11"/>
      <c r="F18" s="11"/>
      <c r="G18" s="1"/>
      <c r="H18" s="1" t="str">
        <v/>
      </c>
      <c r="I18" s="1" t="str">
        <v/>
      </c>
      <c r="J18" s="6" t="str">
        <v/>
      </c>
      <c r="K18" s="1"/>
      <c r="L18" s="1"/>
      <c r="M18" s="1"/>
      <c r="U18" s="1" t="s">
        <v>333</v>
      </c>
      <c r="V18" s="1"/>
      <c r="Y18" s="1"/>
    </row>
    <row r="19" spans="1:25" x14ac:dyDescent="0.3">
      <c r="A19" s="11"/>
      <c r="B19" s="11"/>
      <c r="C19" s="11"/>
      <c r="D19" s="11"/>
      <c r="E19" s="11"/>
      <c r="F19" s="11"/>
      <c r="G19" s="1"/>
      <c r="H19" s="1" t="str">
        <v/>
      </c>
      <c r="I19" s="1" t="str">
        <v/>
      </c>
      <c r="J19" s="6" t="str">
        <v/>
      </c>
      <c r="K19" s="1"/>
      <c r="L19" s="1"/>
      <c r="M19" s="1"/>
      <c r="P19" s="2"/>
      <c r="U19" s="1" t="s">
        <v>334</v>
      </c>
      <c r="V19" s="1"/>
    </row>
    <row r="20" spans="1:25" x14ac:dyDescent="0.3">
      <c r="A20" s="11"/>
      <c r="B20" s="11"/>
      <c r="C20" s="11"/>
      <c r="D20" s="11"/>
      <c r="E20" s="11"/>
      <c r="F20" s="11"/>
      <c r="G20" s="1"/>
      <c r="H20" s="1" t="str">
        <v/>
      </c>
      <c r="I20" s="1" t="str">
        <v/>
      </c>
      <c r="J20" s="6" t="str">
        <v/>
      </c>
      <c r="K20" s="1"/>
      <c r="L20" s="1"/>
      <c r="M20" s="1"/>
      <c r="U20" s="1" t="s">
        <v>335</v>
      </c>
      <c r="V20" s="1"/>
    </row>
    <row r="21" spans="1:25" x14ac:dyDescent="0.3">
      <c r="A21" s="11"/>
      <c r="B21" s="11"/>
      <c r="C21" s="11"/>
      <c r="D21" s="11"/>
      <c r="E21" s="11"/>
      <c r="F21" s="11"/>
      <c r="G21" s="1"/>
      <c r="H21" s="1" t="str">
        <v/>
      </c>
      <c r="I21" s="1" t="str">
        <v/>
      </c>
      <c r="J21" s="6" t="str">
        <v/>
      </c>
      <c r="K21" s="1"/>
      <c r="L21" s="1"/>
      <c r="M21" s="1"/>
      <c r="U21" s="1" t="s">
        <v>336</v>
      </c>
      <c r="V21" s="1"/>
    </row>
    <row r="22" spans="1:25" x14ac:dyDescent="0.3">
      <c r="A22" s="11"/>
      <c r="B22" s="11"/>
      <c r="C22" s="11"/>
      <c r="D22" s="11"/>
      <c r="E22" s="11"/>
      <c r="F22" s="11"/>
      <c r="G22" s="1"/>
      <c r="H22" s="1" t="str">
        <v/>
      </c>
      <c r="I22" s="1" t="str">
        <v/>
      </c>
      <c r="J22" s="6" t="str">
        <v/>
      </c>
      <c r="K22" s="1"/>
      <c r="L22" s="1"/>
      <c r="M22" s="1"/>
      <c r="U22" s="1" t="s">
        <v>337</v>
      </c>
      <c r="V22" s="1"/>
    </row>
    <row r="23" spans="1:25" x14ac:dyDescent="0.3">
      <c r="A23" s="11"/>
      <c r="B23" s="11"/>
      <c r="C23" s="11"/>
      <c r="D23" s="11"/>
      <c r="E23" s="11"/>
      <c r="F23" s="11"/>
      <c r="G23" s="1"/>
      <c r="H23" s="1" t="str">
        <v/>
      </c>
      <c r="I23" s="1" t="str">
        <v/>
      </c>
      <c r="J23" s="6" t="str">
        <v/>
      </c>
      <c r="K23" s="1"/>
      <c r="L23" s="1"/>
      <c r="M23" s="1"/>
      <c r="U23" s="1" t="s">
        <v>338</v>
      </c>
      <c r="V23" s="1"/>
    </row>
    <row r="24" spans="1:25" x14ac:dyDescent="0.3">
      <c r="A24" s="11"/>
      <c r="B24" s="11"/>
      <c r="C24" s="11"/>
      <c r="D24" s="11"/>
      <c r="E24" s="11"/>
      <c r="F24" s="11"/>
      <c r="G24" s="1"/>
      <c r="H24" s="1" t="str">
        <v/>
      </c>
      <c r="I24" s="1" t="str">
        <v/>
      </c>
      <c r="J24" s="6" t="str">
        <v/>
      </c>
      <c r="K24" s="1"/>
      <c r="L24" s="1"/>
      <c r="M24" s="1"/>
      <c r="U24" s="1" t="s">
        <v>339</v>
      </c>
      <c r="V24" s="1"/>
    </row>
    <row r="25" spans="1:25" x14ac:dyDescent="0.3">
      <c r="A25" s="11"/>
      <c r="B25" s="11"/>
      <c r="C25" s="11"/>
      <c r="D25" s="11"/>
      <c r="E25" s="11"/>
      <c r="F25" s="11"/>
      <c r="G25" s="1"/>
      <c r="H25" s="1" t="str">
        <v/>
      </c>
      <c r="I25" s="1" t="str">
        <v/>
      </c>
      <c r="J25" s="6" t="str">
        <v/>
      </c>
      <c r="K25" s="1"/>
      <c r="L25" s="1"/>
      <c r="M25" s="1"/>
      <c r="U25" s="1" t="s">
        <v>340</v>
      </c>
      <c r="V25" s="1"/>
    </row>
    <row r="26" spans="1:25" x14ac:dyDescent="0.3">
      <c r="A26" s="11"/>
      <c r="B26" s="11"/>
      <c r="C26" s="11"/>
      <c r="D26" s="11"/>
      <c r="E26" s="11"/>
      <c r="F26" s="11"/>
      <c r="G26" s="1"/>
      <c r="H26" s="1" t="str">
        <v/>
      </c>
      <c r="I26" s="1" t="str">
        <v/>
      </c>
      <c r="J26" s="6" t="str">
        <v/>
      </c>
      <c r="K26" s="1"/>
      <c r="L26" s="1"/>
      <c r="M26" s="1"/>
      <c r="U26" s="1" t="s">
        <v>341</v>
      </c>
      <c r="V26" s="1"/>
    </row>
    <row r="27" spans="1:25" x14ac:dyDescent="0.3">
      <c r="A27" s="11"/>
      <c r="B27" s="11"/>
      <c r="C27" s="11"/>
      <c r="D27" s="11"/>
      <c r="E27" s="11"/>
      <c r="F27" s="11"/>
      <c r="G27" s="1"/>
      <c r="H27" s="1" t="str">
        <v/>
      </c>
      <c r="I27" s="1" t="str">
        <v/>
      </c>
      <c r="J27" s="6" t="str">
        <v/>
      </c>
      <c r="K27" s="1"/>
      <c r="L27" s="1"/>
      <c r="M27" s="1"/>
      <c r="U27" s="1" t="s">
        <v>342</v>
      </c>
      <c r="V27" s="1"/>
    </row>
    <row r="28" spans="1:25" x14ac:dyDescent="0.3">
      <c r="A28" s="11"/>
      <c r="B28" s="11"/>
      <c r="C28" s="11"/>
      <c r="D28" s="11"/>
      <c r="E28" s="11"/>
      <c r="F28" s="11"/>
      <c r="G28" s="1"/>
      <c r="H28" s="1" t="str">
        <v/>
      </c>
      <c r="I28" s="1" t="str">
        <v/>
      </c>
      <c r="J28" s="6" t="str">
        <v/>
      </c>
      <c r="K28" s="1"/>
      <c r="L28" s="1"/>
      <c r="M28" s="1"/>
      <c r="U28" s="1" t="s">
        <v>343</v>
      </c>
      <c r="V28" s="1"/>
    </row>
    <row r="29" spans="1:25" x14ac:dyDescent="0.3">
      <c r="A29" s="11"/>
      <c r="B29" s="11"/>
      <c r="C29" s="11"/>
      <c r="D29" s="11"/>
      <c r="E29" s="11"/>
      <c r="F29" s="11"/>
      <c r="G29" s="1"/>
      <c r="H29" s="1" t="str">
        <v/>
      </c>
      <c r="I29" s="1" t="str">
        <v/>
      </c>
      <c r="J29" s="6" t="str">
        <v/>
      </c>
      <c r="K29" s="1"/>
      <c r="L29" s="1"/>
      <c r="M29" s="1"/>
      <c r="U29" s="1" t="s">
        <v>344</v>
      </c>
      <c r="V29" s="1"/>
    </row>
    <row r="30" spans="1:25" x14ac:dyDescent="0.3">
      <c r="A30" s="11"/>
      <c r="B30" s="11"/>
      <c r="C30" s="11"/>
      <c r="D30" s="11"/>
      <c r="E30" s="11"/>
      <c r="F30" s="11"/>
      <c r="G30" s="1"/>
      <c r="H30" s="1" t="str">
        <v/>
      </c>
      <c r="I30" s="1" t="str">
        <v/>
      </c>
      <c r="J30" s="6" t="str">
        <v/>
      </c>
      <c r="K30" s="1"/>
      <c r="L30" s="1"/>
      <c r="M30" s="1"/>
      <c r="U30" s="1" t="s">
        <v>345</v>
      </c>
      <c r="V30" s="1"/>
    </row>
    <row r="31" spans="1:25" x14ac:dyDescent="0.3">
      <c r="A31" s="11"/>
      <c r="B31" s="11"/>
      <c r="C31" s="11"/>
      <c r="D31" s="11"/>
      <c r="E31" s="11"/>
      <c r="F31" s="11"/>
      <c r="G31" s="1"/>
      <c r="H31" s="1" t="str">
        <v/>
      </c>
      <c r="I31" s="1" t="str">
        <v/>
      </c>
      <c r="J31" s="6" t="str">
        <v/>
      </c>
      <c r="K31" s="1"/>
      <c r="L31" s="1"/>
      <c r="M31" s="1"/>
      <c r="U31" s="1" t="s">
        <v>346</v>
      </c>
      <c r="V31" s="1"/>
    </row>
    <row r="32" spans="1:25" x14ac:dyDescent="0.3">
      <c r="A32" s="11"/>
      <c r="B32" s="11"/>
      <c r="C32" s="11"/>
      <c r="D32" s="11"/>
      <c r="E32" s="11"/>
      <c r="F32" s="11"/>
      <c r="G32" s="1"/>
      <c r="H32" s="1" t="str">
        <v/>
      </c>
      <c r="I32" s="1" t="str">
        <v/>
      </c>
      <c r="J32" s="6" t="str">
        <v/>
      </c>
      <c r="K32" s="1"/>
      <c r="L32" s="1"/>
      <c r="M32" s="1"/>
      <c r="U32" s="1" t="s">
        <v>347</v>
      </c>
      <c r="V32" s="1"/>
    </row>
    <row r="33" spans="1:22" x14ac:dyDescent="0.3">
      <c r="A33" s="11"/>
      <c r="B33" s="11"/>
      <c r="C33" s="11"/>
      <c r="D33" s="11"/>
      <c r="E33" s="11"/>
      <c r="F33" s="11"/>
      <c r="G33" s="1"/>
      <c r="H33" s="1" t="str">
        <v/>
      </c>
      <c r="I33" s="1" t="str">
        <v/>
      </c>
      <c r="J33" s="6" t="str">
        <v/>
      </c>
      <c r="K33" s="1"/>
      <c r="L33" s="1"/>
      <c r="M33" s="1"/>
      <c r="U33" s="1" t="s">
        <v>348</v>
      </c>
      <c r="V33" s="1"/>
    </row>
    <row r="34" spans="1:22" x14ac:dyDescent="0.3">
      <c r="A34" s="11"/>
      <c r="B34" s="11"/>
      <c r="C34" s="11"/>
      <c r="D34" s="11"/>
      <c r="E34" s="11"/>
      <c r="F34" s="11"/>
      <c r="G34" s="1"/>
      <c r="H34" s="1" t="str">
        <v/>
      </c>
      <c r="I34" s="1" t="str">
        <v/>
      </c>
      <c r="J34" s="6" t="str">
        <v/>
      </c>
      <c r="K34" s="1"/>
      <c r="L34" s="1"/>
      <c r="M34" s="1"/>
      <c r="U34" s="1" t="s">
        <v>349</v>
      </c>
      <c r="V34" s="1"/>
    </row>
    <row r="35" spans="1:22" x14ac:dyDescent="0.3">
      <c r="A35" s="11"/>
      <c r="B35" s="11"/>
      <c r="C35" s="11"/>
      <c r="D35" s="11"/>
      <c r="E35" s="11"/>
      <c r="F35" s="11"/>
      <c r="G35" s="1"/>
      <c r="H35" s="1" t="str">
        <v/>
      </c>
      <c r="I35" s="1" t="str">
        <v/>
      </c>
      <c r="J35" s="6" t="str">
        <v/>
      </c>
      <c r="K35" s="1"/>
      <c r="L35" s="1"/>
      <c r="M35" s="1"/>
      <c r="U35" s="1" t="s">
        <v>350</v>
      </c>
      <c r="V35" s="1"/>
    </row>
    <row r="36" spans="1:22" x14ac:dyDescent="0.3">
      <c r="A36" s="11"/>
      <c r="B36" s="11"/>
      <c r="C36" s="11"/>
      <c r="D36" s="11"/>
      <c r="E36" s="11"/>
      <c r="F36" s="11"/>
      <c r="G36" s="1"/>
      <c r="H36" s="1" t="str">
        <v/>
      </c>
      <c r="I36" s="1" t="str">
        <v/>
      </c>
      <c r="J36" s="6" t="str">
        <v/>
      </c>
      <c r="K36" s="1"/>
      <c r="L36" s="1"/>
      <c r="M36" s="1"/>
      <c r="U36" s="1" t="s">
        <v>351</v>
      </c>
      <c r="V36" s="1"/>
    </row>
    <row r="37" spans="1:22" x14ac:dyDescent="0.3">
      <c r="A37" s="11"/>
      <c r="B37" s="11"/>
      <c r="C37" s="11"/>
      <c r="D37" s="11"/>
      <c r="E37" s="11"/>
      <c r="F37" s="11"/>
      <c r="G37" s="1"/>
      <c r="H37" s="1" t="str">
        <v/>
      </c>
      <c r="I37" s="1" t="str">
        <v/>
      </c>
      <c r="J37" s="6" t="str">
        <v/>
      </c>
      <c r="K37" s="1"/>
      <c r="L37" s="1"/>
      <c r="M37" s="1"/>
      <c r="U37" s="1" t="s">
        <v>352</v>
      </c>
      <c r="V37" s="1"/>
    </row>
    <row r="38" spans="1:22" x14ac:dyDescent="0.3">
      <c r="A38" s="11"/>
      <c r="B38" s="11"/>
      <c r="C38" s="11"/>
      <c r="D38" s="11"/>
      <c r="E38" s="11"/>
      <c r="F38" s="11"/>
      <c r="G38" s="1"/>
      <c r="H38" s="1" t="str">
        <v/>
      </c>
      <c r="I38" s="1" t="str">
        <v/>
      </c>
      <c r="J38" s="6" t="str">
        <v/>
      </c>
      <c r="K38" s="1"/>
      <c r="L38" s="1"/>
      <c r="M38" s="1"/>
      <c r="U38" s="1" t="s">
        <v>353</v>
      </c>
      <c r="V38" s="1"/>
    </row>
    <row r="39" spans="1:22" x14ac:dyDescent="0.3">
      <c r="A39" s="11"/>
      <c r="B39" s="11"/>
      <c r="C39" s="11"/>
      <c r="D39" s="11"/>
      <c r="E39" s="11"/>
      <c r="F39" s="11"/>
      <c r="G39" s="1"/>
      <c r="H39" s="1" t="str">
        <v/>
      </c>
      <c r="I39" s="1" t="str">
        <v/>
      </c>
      <c r="J39" s="6" t="str">
        <v/>
      </c>
      <c r="K39" s="1"/>
      <c r="L39" s="1"/>
      <c r="M39" s="1"/>
      <c r="U39" s="1" t="s">
        <v>354</v>
      </c>
      <c r="V39" s="1"/>
    </row>
    <row r="40" spans="1:22" x14ac:dyDescent="0.3">
      <c r="A40" s="11"/>
      <c r="B40" s="11"/>
      <c r="C40" s="11"/>
      <c r="D40" s="11"/>
      <c r="E40" s="11"/>
      <c r="F40" s="11"/>
      <c r="G40" s="1"/>
      <c r="H40" s="1" t="str">
        <v/>
      </c>
      <c r="I40" s="1" t="str">
        <v/>
      </c>
      <c r="J40" s="6" t="str">
        <v/>
      </c>
      <c r="K40" s="1"/>
      <c r="L40" s="1"/>
      <c r="M40" s="1"/>
      <c r="U40" s="1" t="s">
        <v>355</v>
      </c>
      <c r="V40" s="1"/>
    </row>
    <row r="41" spans="1:22" x14ac:dyDescent="0.3">
      <c r="A41" s="11"/>
      <c r="B41" s="11"/>
      <c r="C41" s="11"/>
      <c r="D41" s="11"/>
      <c r="E41" s="11"/>
      <c r="F41" s="11"/>
      <c r="G41" s="1"/>
      <c r="H41" s="1" t="str">
        <v/>
      </c>
      <c r="I41" s="1" t="str">
        <v/>
      </c>
      <c r="J41" s="6" t="str">
        <v/>
      </c>
      <c r="K41" s="1"/>
      <c r="L41" s="1"/>
      <c r="M41" s="1"/>
      <c r="U41" s="1" t="s">
        <v>356</v>
      </c>
      <c r="V41" s="1"/>
    </row>
    <row r="42" spans="1:22" x14ac:dyDescent="0.3">
      <c r="A42" s="11"/>
      <c r="B42" s="11"/>
      <c r="C42" s="11"/>
      <c r="D42" s="11"/>
      <c r="E42" s="11"/>
      <c r="F42" s="11"/>
      <c r="G42" s="1"/>
      <c r="H42" s="1" t="str">
        <v/>
      </c>
      <c r="I42" s="1" t="str">
        <v/>
      </c>
      <c r="J42" s="6" t="str">
        <v/>
      </c>
      <c r="K42" s="1"/>
      <c r="L42" s="1"/>
      <c r="M42" s="1"/>
      <c r="U42" s="1" t="s">
        <v>357</v>
      </c>
      <c r="V42" s="1"/>
    </row>
    <row r="43" spans="1:22" x14ac:dyDescent="0.3">
      <c r="A43" s="11"/>
      <c r="B43" s="11"/>
      <c r="C43" s="11"/>
      <c r="D43" s="11"/>
      <c r="E43" s="11"/>
      <c r="F43" s="11"/>
      <c r="G43" s="1"/>
      <c r="H43" s="1" t="str">
        <v/>
      </c>
      <c r="I43" s="1" t="str">
        <v/>
      </c>
      <c r="J43" s="6" t="str">
        <v/>
      </c>
      <c r="K43" s="1"/>
      <c r="L43" s="1"/>
      <c r="M43" s="1"/>
      <c r="U43" s="1" t="s">
        <v>358</v>
      </c>
      <c r="V43" s="1"/>
    </row>
    <row r="44" spans="1:22" x14ac:dyDescent="0.3">
      <c r="A44" s="11"/>
      <c r="B44" s="11"/>
      <c r="C44" s="11"/>
      <c r="D44" s="11"/>
      <c r="E44" s="11"/>
      <c r="F44" s="11"/>
      <c r="G44" s="1"/>
      <c r="H44" s="1" t="str">
        <v/>
      </c>
      <c r="I44" s="1" t="str">
        <v/>
      </c>
      <c r="J44" s="6" t="str">
        <v/>
      </c>
      <c r="K44" s="1"/>
      <c r="L44" s="1"/>
      <c r="M44" s="1"/>
      <c r="U44" s="1" t="s">
        <v>359</v>
      </c>
      <c r="V44" s="1"/>
    </row>
    <row r="45" spans="1:22" x14ac:dyDescent="0.3">
      <c r="A45" s="11"/>
      <c r="B45" s="11"/>
      <c r="C45" s="11"/>
      <c r="D45" s="11"/>
      <c r="E45" s="11"/>
      <c r="F45" s="11"/>
      <c r="G45" s="1"/>
      <c r="H45" s="1" t="str">
        <v/>
      </c>
      <c r="I45" s="1" t="str">
        <v/>
      </c>
      <c r="J45" s="6" t="str">
        <v/>
      </c>
      <c r="K45" s="1"/>
      <c r="L45" s="1"/>
      <c r="M45" s="1"/>
      <c r="U45" s="1" t="s">
        <v>360</v>
      </c>
      <c r="V45" s="1"/>
    </row>
    <row r="46" spans="1:22" x14ac:dyDescent="0.3">
      <c r="A46" s="11"/>
      <c r="B46" s="11"/>
      <c r="C46" s="11"/>
      <c r="D46" s="11"/>
      <c r="E46" s="11"/>
      <c r="F46" s="11"/>
      <c r="G46" s="1"/>
      <c r="H46" s="1" t="str">
        <v/>
      </c>
      <c r="I46" s="1" t="str">
        <v/>
      </c>
      <c r="J46" s="6" t="str">
        <v/>
      </c>
      <c r="K46" s="1"/>
      <c r="L46" s="1"/>
      <c r="M46" s="1"/>
      <c r="U46" s="1" t="s">
        <v>361</v>
      </c>
      <c r="V46" s="1"/>
    </row>
    <row r="47" spans="1:22" x14ac:dyDescent="0.3">
      <c r="A47" s="11"/>
      <c r="B47" s="11"/>
      <c r="C47" s="11"/>
      <c r="D47" s="11"/>
      <c r="E47" s="11"/>
      <c r="F47" s="11"/>
      <c r="G47" s="1"/>
      <c r="H47" s="1" t="str">
        <v/>
      </c>
      <c r="I47" s="1" t="str">
        <v/>
      </c>
      <c r="J47" s="6" t="str">
        <v/>
      </c>
      <c r="K47" s="1"/>
      <c r="L47" s="1"/>
      <c r="M47" s="1"/>
      <c r="U47" s="1" t="s">
        <v>362</v>
      </c>
      <c r="V47" s="1"/>
    </row>
    <row r="48" spans="1:22" x14ac:dyDescent="0.3">
      <c r="A48" s="11"/>
      <c r="B48" s="11"/>
      <c r="C48" s="11"/>
      <c r="D48" s="11"/>
      <c r="E48" s="11"/>
      <c r="F48" s="11"/>
      <c r="G48" s="1"/>
      <c r="H48" s="1" t="str">
        <v/>
      </c>
      <c r="I48" s="1" t="str">
        <v/>
      </c>
      <c r="J48" s="6" t="str">
        <v/>
      </c>
      <c r="K48" s="1"/>
      <c r="L48" s="1"/>
      <c r="M48" s="1"/>
      <c r="U48" s="1" t="s">
        <v>363</v>
      </c>
      <c r="V48" s="1"/>
    </row>
    <row r="49" spans="1:22" x14ac:dyDescent="0.3">
      <c r="A49" s="11"/>
      <c r="B49" s="11"/>
      <c r="C49" s="11"/>
      <c r="D49" s="11"/>
      <c r="E49" s="11"/>
      <c r="F49" s="11"/>
      <c r="G49" s="1"/>
      <c r="H49" s="1"/>
      <c r="I49" s="1"/>
      <c r="J49" s="6"/>
      <c r="K49" s="1"/>
      <c r="L49" s="1"/>
      <c r="M49" s="1"/>
      <c r="U49" s="1" t="s">
        <v>364</v>
      </c>
      <c r="V49" s="1"/>
    </row>
    <row r="50" spans="1:22" x14ac:dyDescent="0.3">
      <c r="A50" s="11"/>
      <c r="B50" s="11"/>
      <c r="C50" s="11"/>
      <c r="D50" s="11"/>
      <c r="E50" s="11"/>
      <c r="F50" s="11"/>
      <c r="G50" s="1"/>
      <c r="H50" s="1"/>
      <c r="I50" s="1"/>
      <c r="J50" s="6"/>
      <c r="K50" s="1"/>
      <c r="L50" s="1"/>
      <c r="M50" s="1"/>
      <c r="U50" s="1" t="s">
        <v>365</v>
      </c>
      <c r="V50" s="1"/>
    </row>
    <row r="51" spans="1:22" x14ac:dyDescent="0.3">
      <c r="A51" s="11"/>
      <c r="B51" s="11"/>
      <c r="C51" s="11"/>
      <c r="D51" s="11"/>
      <c r="E51" s="11"/>
      <c r="F51" s="11"/>
      <c r="G51" s="1"/>
      <c r="H51" s="1"/>
      <c r="I51" s="1"/>
      <c r="J51" s="6"/>
      <c r="K51" s="1"/>
      <c r="L51" s="1"/>
      <c r="M51" s="1"/>
      <c r="U51" s="1" t="s">
        <v>366</v>
      </c>
      <c r="V51" s="1"/>
    </row>
    <row r="52" spans="1:22" x14ac:dyDescent="0.3">
      <c r="A52" s="11"/>
      <c r="B52" s="11"/>
      <c r="C52" s="11"/>
      <c r="D52" s="11"/>
      <c r="E52" s="11"/>
      <c r="F52" s="11"/>
      <c r="G52" s="1"/>
      <c r="H52" s="1"/>
      <c r="I52" s="1"/>
      <c r="J52" s="6"/>
      <c r="K52" s="1"/>
      <c r="L52" s="1"/>
      <c r="M52" s="1"/>
      <c r="U52" s="1" t="s">
        <v>367</v>
      </c>
      <c r="V52" s="1"/>
    </row>
    <row r="53" spans="1:22" x14ac:dyDescent="0.3">
      <c r="A53" s="11"/>
      <c r="B53" s="11"/>
      <c r="C53" s="11"/>
      <c r="D53" s="11"/>
      <c r="E53" s="11"/>
      <c r="F53" s="11"/>
      <c r="G53" s="1"/>
      <c r="H53" s="1"/>
      <c r="I53" s="1"/>
      <c r="J53" s="6"/>
      <c r="K53" s="1"/>
      <c r="L53" s="1"/>
      <c r="M53" s="1"/>
      <c r="U53" s="1" t="s">
        <v>368</v>
      </c>
      <c r="V53" s="1"/>
    </row>
    <row r="54" spans="1:22" x14ac:dyDescent="0.3">
      <c r="A54" s="11"/>
      <c r="B54" s="11"/>
      <c r="C54" s="11"/>
      <c r="D54" s="11"/>
      <c r="E54" s="11"/>
      <c r="F54" s="11"/>
      <c r="G54" s="1"/>
      <c r="H54" s="1"/>
      <c r="I54" s="1"/>
      <c r="J54" s="6"/>
      <c r="K54" s="1"/>
      <c r="L54" s="1"/>
      <c r="M54" s="1"/>
      <c r="U54" s="1" t="s">
        <v>369</v>
      </c>
      <c r="V54" s="1"/>
    </row>
    <row r="55" spans="1:22" x14ac:dyDescent="0.3">
      <c r="A55" s="11"/>
      <c r="B55" s="11"/>
      <c r="C55" s="11"/>
      <c r="D55" s="11"/>
      <c r="E55" s="11"/>
      <c r="F55" s="11"/>
      <c r="G55" s="1"/>
      <c r="H55" s="1"/>
      <c r="I55" s="1"/>
      <c r="J55" s="6"/>
      <c r="K55" s="1"/>
      <c r="L55" s="1"/>
      <c r="M55" s="1"/>
      <c r="U55" s="1" t="s">
        <v>370</v>
      </c>
      <c r="V55" s="1"/>
    </row>
    <row r="56" spans="1:22" x14ac:dyDescent="0.3">
      <c r="A56" s="11"/>
      <c r="B56" s="11"/>
      <c r="C56" s="11"/>
      <c r="D56" s="11"/>
      <c r="E56" s="11"/>
      <c r="F56" s="11"/>
      <c r="G56" s="1"/>
      <c r="H56" s="1"/>
      <c r="I56" s="1"/>
      <c r="J56" s="6"/>
      <c r="K56" s="1"/>
      <c r="L56" s="1"/>
      <c r="M56" s="1"/>
      <c r="U56" s="1" t="s">
        <v>371</v>
      </c>
      <c r="V56" s="1"/>
    </row>
    <row r="57" spans="1:22" x14ac:dyDescent="0.3">
      <c r="A57" s="11"/>
      <c r="B57" s="11"/>
      <c r="C57" s="11"/>
      <c r="D57" s="11"/>
      <c r="E57" s="11"/>
      <c r="F57" s="11"/>
      <c r="G57" s="1"/>
      <c r="H57" s="1"/>
      <c r="I57" s="1"/>
      <c r="J57" s="6"/>
      <c r="K57" s="1"/>
      <c r="L57" s="1"/>
      <c r="M57" s="1"/>
      <c r="U57" s="1" t="s">
        <v>372</v>
      </c>
      <c r="V57" s="1"/>
    </row>
    <row r="58" spans="1:22" x14ac:dyDescent="0.3">
      <c r="A58" s="11"/>
      <c r="B58" s="11"/>
      <c r="C58" s="11"/>
      <c r="D58" s="11"/>
      <c r="E58" s="11"/>
      <c r="F58" s="11"/>
      <c r="G58" s="1"/>
      <c r="H58" s="1"/>
      <c r="I58" s="1"/>
      <c r="J58" s="6"/>
      <c r="K58" s="1"/>
      <c r="L58" s="1"/>
      <c r="M58" s="1"/>
      <c r="U58" s="1" t="s">
        <v>373</v>
      </c>
      <c r="V58" s="1"/>
    </row>
    <row r="59" spans="1:22" x14ac:dyDescent="0.3">
      <c r="A59" s="11"/>
      <c r="B59" s="11"/>
      <c r="C59" s="11"/>
      <c r="D59" s="11"/>
      <c r="E59" s="11"/>
      <c r="F59" s="11"/>
      <c r="G59" s="1"/>
      <c r="H59" s="1"/>
      <c r="I59" s="1"/>
      <c r="J59" s="6"/>
      <c r="K59" s="1"/>
      <c r="L59" s="1"/>
      <c r="M59" s="1"/>
      <c r="U59" s="1" t="s">
        <v>374</v>
      </c>
      <c r="V59" s="1"/>
    </row>
    <row r="60" spans="1:22" x14ac:dyDescent="0.3">
      <c r="A60" s="11"/>
      <c r="B60" s="11"/>
      <c r="C60" s="11"/>
      <c r="D60" s="11"/>
      <c r="E60" s="11"/>
      <c r="F60" s="11"/>
      <c r="G60" s="1"/>
      <c r="H60" s="1"/>
      <c r="I60" s="1"/>
      <c r="J60" s="6"/>
      <c r="K60" s="1"/>
      <c r="L60" s="1"/>
      <c r="M60" s="1"/>
      <c r="U60" s="1" t="s">
        <v>375</v>
      </c>
      <c r="V60" s="1"/>
    </row>
    <row r="61" spans="1:22" x14ac:dyDescent="0.3">
      <c r="A61" s="11"/>
      <c r="B61" s="11"/>
      <c r="C61" s="11"/>
      <c r="D61" s="11"/>
      <c r="E61" s="11"/>
      <c r="F61" s="11"/>
      <c r="G61" s="1"/>
      <c r="H61" s="1"/>
      <c r="I61" s="1"/>
      <c r="J61" s="6"/>
      <c r="K61" s="1"/>
      <c r="L61" s="1"/>
      <c r="M61" s="1"/>
      <c r="U61" s="1" t="s">
        <v>376</v>
      </c>
      <c r="V61" s="1"/>
    </row>
    <row r="62" spans="1:22" x14ac:dyDescent="0.3">
      <c r="A62" s="11"/>
      <c r="B62" s="11"/>
      <c r="C62" s="11"/>
      <c r="D62" s="11"/>
      <c r="E62" s="11"/>
      <c r="F62" s="11"/>
      <c r="G62" s="1"/>
      <c r="H62" s="1"/>
      <c r="I62" s="1"/>
      <c r="J62" s="6"/>
      <c r="K62" s="1"/>
      <c r="L62" s="1"/>
      <c r="M62" s="1"/>
      <c r="U62" s="1" t="s">
        <v>377</v>
      </c>
      <c r="V62" s="1"/>
    </row>
    <row r="63" spans="1:22" x14ac:dyDescent="0.3">
      <c r="A63" s="11"/>
      <c r="B63" s="11"/>
      <c r="C63" s="11"/>
      <c r="D63" s="11"/>
      <c r="E63" s="11"/>
      <c r="F63" s="11"/>
      <c r="G63" s="1"/>
      <c r="H63" s="1"/>
      <c r="I63" s="1"/>
      <c r="J63" s="6"/>
      <c r="K63" s="1"/>
      <c r="L63" s="1"/>
      <c r="M63" s="1"/>
      <c r="U63" s="1" t="s">
        <v>378</v>
      </c>
      <c r="V63" s="1"/>
    </row>
    <row r="64" spans="1:22" x14ac:dyDescent="0.3">
      <c r="A64" s="11"/>
      <c r="B64" s="11"/>
      <c r="C64" s="11"/>
      <c r="D64" s="11"/>
      <c r="E64" s="11"/>
      <c r="F64" s="11"/>
      <c r="G64" s="1"/>
      <c r="H64" s="1"/>
      <c r="I64" s="1"/>
      <c r="J64" s="6"/>
      <c r="K64" s="1"/>
      <c r="L64" s="1"/>
      <c r="M64" s="1"/>
      <c r="U64" s="1" t="s">
        <v>379</v>
      </c>
      <c r="V64" s="1"/>
    </row>
    <row r="65" spans="1:22" x14ac:dyDescent="0.3">
      <c r="A65" s="11"/>
      <c r="B65" s="11"/>
      <c r="C65" s="11"/>
      <c r="D65" s="11"/>
      <c r="E65" s="11"/>
      <c r="F65" s="11"/>
      <c r="G65" s="1"/>
      <c r="H65" s="1"/>
      <c r="I65" s="1"/>
      <c r="J65" s="6"/>
      <c r="K65" s="1"/>
      <c r="L65" s="1"/>
      <c r="M65" s="1"/>
      <c r="U65" s="1" t="s">
        <v>380</v>
      </c>
      <c r="V65" s="1"/>
    </row>
    <row r="66" spans="1:22" x14ac:dyDescent="0.3">
      <c r="A66" s="11"/>
      <c r="B66" s="11"/>
      <c r="C66" s="11"/>
      <c r="D66" s="11"/>
      <c r="E66" s="11"/>
      <c r="F66" s="11"/>
      <c r="G66" s="1"/>
      <c r="H66" s="1"/>
      <c r="I66" s="1"/>
      <c r="J66" s="6"/>
      <c r="K66" s="1"/>
      <c r="L66" s="1"/>
      <c r="M66" s="1"/>
      <c r="U66" s="1" t="s">
        <v>381</v>
      </c>
      <c r="V66" s="1"/>
    </row>
    <row r="67" spans="1:22" x14ac:dyDescent="0.3">
      <c r="A67" s="11"/>
      <c r="B67" s="11"/>
      <c r="C67" s="11"/>
      <c r="D67" s="11"/>
      <c r="E67" s="11"/>
      <c r="F67" s="11"/>
      <c r="G67" s="1"/>
      <c r="H67" s="1"/>
      <c r="I67" s="1"/>
      <c r="J67" s="6"/>
      <c r="K67" s="1"/>
      <c r="L67" s="1"/>
      <c r="M67" s="1"/>
      <c r="U67" s="1" t="s">
        <v>382</v>
      </c>
      <c r="V67" s="1"/>
    </row>
    <row r="68" spans="1:22" x14ac:dyDescent="0.3">
      <c r="A68" s="11"/>
      <c r="B68" s="11"/>
      <c r="C68" s="11"/>
      <c r="D68" s="11"/>
      <c r="E68" s="11"/>
      <c r="F68" s="11"/>
      <c r="G68" s="1"/>
      <c r="H68" s="1"/>
      <c r="I68" s="1"/>
      <c r="J68" s="6"/>
      <c r="K68" s="1"/>
      <c r="L68" s="1"/>
      <c r="M68" s="1"/>
      <c r="U68" s="1" t="s">
        <v>383</v>
      </c>
      <c r="V68" s="1"/>
    </row>
    <row r="69" spans="1:22" x14ac:dyDescent="0.3">
      <c r="A69" s="11"/>
      <c r="B69" s="11"/>
      <c r="C69" s="11"/>
      <c r="D69" s="11"/>
      <c r="E69" s="11"/>
      <c r="F69" s="11"/>
      <c r="G69" s="1"/>
      <c r="H69" s="1"/>
      <c r="I69" s="1"/>
      <c r="J69" s="6"/>
      <c r="K69" s="1"/>
      <c r="L69" s="1"/>
      <c r="M69" s="1"/>
      <c r="U69" s="1" t="s">
        <v>384</v>
      </c>
      <c r="V69" s="1"/>
    </row>
    <row r="70" spans="1:22" x14ac:dyDescent="0.3">
      <c r="A70" s="11"/>
      <c r="B70" s="11"/>
      <c r="C70" s="11"/>
      <c r="D70" s="11"/>
      <c r="E70" s="11"/>
      <c r="F70" s="11"/>
      <c r="G70" s="1"/>
      <c r="H70" s="1"/>
      <c r="I70" s="1"/>
      <c r="J70" s="6"/>
      <c r="K70" s="1"/>
      <c r="L70" s="1"/>
      <c r="M70" s="1"/>
      <c r="U70" s="1" t="s">
        <v>385</v>
      </c>
      <c r="V70" s="1"/>
    </row>
    <row r="71" spans="1:22" x14ac:dyDescent="0.3">
      <c r="A71" s="11"/>
      <c r="B71" s="11"/>
      <c r="C71" s="11"/>
      <c r="D71" s="11"/>
      <c r="E71" s="11"/>
      <c r="F71" s="11"/>
      <c r="G71" s="1"/>
      <c r="H71" s="1"/>
      <c r="I71" s="1"/>
      <c r="J71" s="6"/>
      <c r="K71" s="1"/>
      <c r="L71" s="1"/>
      <c r="M71" s="1"/>
      <c r="U71" s="1" t="s">
        <v>386</v>
      </c>
      <c r="V71" s="1"/>
    </row>
    <row r="72" spans="1:22" x14ac:dyDescent="0.3">
      <c r="A72" s="11"/>
      <c r="B72" s="11"/>
      <c r="C72" s="11"/>
      <c r="D72" s="11"/>
      <c r="E72" s="11"/>
      <c r="F72" s="11"/>
      <c r="G72" s="1"/>
      <c r="H72" s="1"/>
      <c r="I72" s="1"/>
      <c r="J72" s="6"/>
      <c r="K72" s="1"/>
      <c r="L72" s="1"/>
      <c r="M72" s="1"/>
      <c r="U72" s="1" t="s">
        <v>387</v>
      </c>
      <c r="V72" s="1"/>
    </row>
    <row r="73" spans="1:22" x14ac:dyDescent="0.3">
      <c r="A73" s="11"/>
      <c r="B73" s="11"/>
      <c r="C73" s="11"/>
      <c r="D73" s="11"/>
      <c r="E73" s="11"/>
      <c r="F73" s="11"/>
      <c r="G73" s="1"/>
      <c r="H73" s="1"/>
      <c r="I73" s="1"/>
      <c r="J73" s="6"/>
      <c r="K73" s="1"/>
      <c r="L73" s="1"/>
      <c r="M73" s="1"/>
      <c r="U73" s="1" t="s">
        <v>388</v>
      </c>
      <c r="V73" s="1"/>
    </row>
    <row r="74" spans="1:22" x14ac:dyDescent="0.3">
      <c r="A74" s="11"/>
      <c r="B74" s="11"/>
      <c r="C74" s="11"/>
      <c r="D74" s="11"/>
      <c r="E74" s="11"/>
      <c r="F74" s="11"/>
      <c r="G74" s="1"/>
      <c r="H74" s="1"/>
      <c r="I74" s="1"/>
      <c r="J74" s="6"/>
      <c r="K74" s="1"/>
      <c r="L74" s="1"/>
      <c r="M74" s="1"/>
      <c r="U74" s="1" t="s">
        <v>389</v>
      </c>
      <c r="V74" s="1"/>
    </row>
    <row r="75" spans="1:22" x14ac:dyDescent="0.3">
      <c r="A75" s="11"/>
      <c r="B75" s="11"/>
      <c r="C75" s="11"/>
      <c r="D75" s="11"/>
      <c r="E75" s="11"/>
      <c r="F75" s="11"/>
      <c r="G75" s="1"/>
      <c r="H75" s="1"/>
      <c r="I75" s="1"/>
      <c r="J75" s="6"/>
      <c r="K75" s="1"/>
      <c r="L75" s="1"/>
      <c r="M75" s="1"/>
      <c r="U75" s="1" t="s">
        <v>390</v>
      </c>
      <c r="V75" s="1"/>
    </row>
    <row r="76" spans="1:22" x14ac:dyDescent="0.3">
      <c r="A76" s="11"/>
      <c r="B76" s="11"/>
      <c r="C76" s="11"/>
      <c r="D76" s="11"/>
      <c r="E76" s="11"/>
      <c r="F76" s="11"/>
      <c r="G76" s="1"/>
      <c r="H76" s="1"/>
      <c r="I76" s="1"/>
      <c r="J76" s="6"/>
      <c r="K76" s="1"/>
      <c r="L76" s="1"/>
      <c r="M76" s="1"/>
      <c r="U76" s="1" t="s">
        <v>391</v>
      </c>
      <c r="V76" s="1"/>
    </row>
    <row r="77" spans="1:22" x14ac:dyDescent="0.3">
      <c r="A77" s="11"/>
      <c r="B77" s="11"/>
      <c r="C77" s="11"/>
      <c r="D77" s="11"/>
      <c r="E77" s="11"/>
      <c r="F77" s="11"/>
      <c r="G77" s="1"/>
      <c r="H77" s="1"/>
      <c r="I77" s="1"/>
      <c r="J77" s="6"/>
      <c r="K77" s="1"/>
      <c r="L77" s="1"/>
      <c r="M77" s="1"/>
      <c r="U77" s="1" t="s">
        <v>392</v>
      </c>
      <c r="V77" s="1"/>
    </row>
    <row r="78" spans="1:22" x14ac:dyDescent="0.3">
      <c r="U78" s="1" t="s">
        <v>393</v>
      </c>
      <c r="V78" s="1"/>
    </row>
    <row r="79" spans="1:22" x14ac:dyDescent="0.3">
      <c r="U79" s="1" t="s">
        <v>394</v>
      </c>
      <c r="V79" s="1"/>
    </row>
    <row r="80" spans="1:22" x14ac:dyDescent="0.3">
      <c r="U80" s="1" t="s">
        <v>395</v>
      </c>
      <c r="V80" s="1"/>
    </row>
    <row r="81" spans="21:22" x14ac:dyDescent="0.3">
      <c r="U81" s="1" t="s">
        <v>396</v>
      </c>
      <c r="V81" s="1"/>
    </row>
    <row r="82" spans="21:22" x14ac:dyDescent="0.3">
      <c r="U82" s="1" t="s">
        <v>397</v>
      </c>
      <c r="V82" s="1"/>
    </row>
    <row r="83" spans="21:22" x14ac:dyDescent="0.3">
      <c r="U83" s="1" t="s">
        <v>398</v>
      </c>
      <c r="V83" s="1"/>
    </row>
    <row r="84" spans="21:22" x14ac:dyDescent="0.3">
      <c r="U84" s="1" t="s">
        <v>399</v>
      </c>
      <c r="V84" s="1"/>
    </row>
    <row r="85" spans="21:22" x14ac:dyDescent="0.3">
      <c r="U85" s="1" t="s">
        <v>400</v>
      </c>
      <c r="V85" s="1"/>
    </row>
    <row r="86" spans="21:22" x14ac:dyDescent="0.3">
      <c r="U86" s="1" t="s">
        <v>401</v>
      </c>
      <c r="V86" s="1"/>
    </row>
    <row r="87" spans="21:22" x14ac:dyDescent="0.3">
      <c r="U87" s="1" t="s">
        <v>402</v>
      </c>
      <c r="V87" s="1"/>
    </row>
    <row r="88" spans="21:22" x14ac:dyDescent="0.3">
      <c r="U88" s="1" t="s">
        <v>403</v>
      </c>
      <c r="V88" s="1"/>
    </row>
    <row r="89" spans="21:22" x14ac:dyDescent="0.3">
      <c r="U89" s="1" t="s">
        <v>404</v>
      </c>
      <c r="V89" s="1"/>
    </row>
    <row r="90" spans="21:22" x14ac:dyDescent="0.3">
      <c r="U90" s="1" t="s">
        <v>405</v>
      </c>
      <c r="V90" s="1"/>
    </row>
    <row r="91" spans="21:22" x14ac:dyDescent="0.3">
      <c r="U91" s="1" t="s">
        <v>406</v>
      </c>
      <c r="V91" s="1"/>
    </row>
    <row r="92" spans="21:22" x14ac:dyDescent="0.3">
      <c r="U92" s="1" t="s">
        <v>407</v>
      </c>
      <c r="V92" s="1"/>
    </row>
    <row r="93" spans="21:22" x14ac:dyDescent="0.3">
      <c r="U93" s="1" t="s">
        <v>408</v>
      </c>
      <c r="V93" s="1"/>
    </row>
    <row r="94" spans="21:22" x14ac:dyDescent="0.3">
      <c r="U94" s="1" t="s">
        <v>409</v>
      </c>
      <c r="V94" s="1"/>
    </row>
    <row r="95" spans="21:22" x14ac:dyDescent="0.3">
      <c r="U95" s="1" t="s">
        <v>410</v>
      </c>
      <c r="V95" s="1"/>
    </row>
    <row r="96" spans="21:22" x14ac:dyDescent="0.3">
      <c r="U96" s="1" t="s">
        <v>411</v>
      </c>
      <c r="V96" s="1"/>
    </row>
    <row r="97" spans="21:22" x14ac:dyDescent="0.3">
      <c r="U97" s="1" t="s">
        <v>412</v>
      </c>
      <c r="V97" s="1"/>
    </row>
    <row r="98" spans="21:22" x14ac:dyDescent="0.3">
      <c r="U98" s="1" t="s">
        <v>413</v>
      </c>
      <c r="V98" s="1"/>
    </row>
    <row r="99" spans="21:22" x14ac:dyDescent="0.3">
      <c r="U99" s="1" t="s">
        <v>414</v>
      </c>
      <c r="V99" s="1"/>
    </row>
    <row r="100" spans="21:22" x14ac:dyDescent="0.3">
      <c r="U100" s="1" t="s">
        <v>415</v>
      </c>
      <c r="V100" s="1"/>
    </row>
    <row r="101" spans="21:22" x14ac:dyDescent="0.3">
      <c r="U101" s="1" t="s">
        <v>416</v>
      </c>
      <c r="V101" s="1"/>
    </row>
    <row r="102" spans="21:22" x14ac:dyDescent="0.3">
      <c r="U102" s="1" t="s">
        <v>417</v>
      </c>
      <c r="V102" s="1"/>
    </row>
    <row r="103" spans="21:22" x14ac:dyDescent="0.3">
      <c r="U103" s="1" t="s">
        <v>418</v>
      </c>
      <c r="V103" s="1"/>
    </row>
    <row r="104" spans="21:22" x14ac:dyDescent="0.3">
      <c r="U104" s="1" t="s">
        <v>419</v>
      </c>
      <c r="V104" s="1"/>
    </row>
    <row r="105" spans="21:22" x14ac:dyDescent="0.3">
      <c r="U105" s="1" t="s">
        <v>420</v>
      </c>
      <c r="V105" s="1"/>
    </row>
    <row r="106" spans="21:22" x14ac:dyDescent="0.3">
      <c r="U106" s="1" t="s">
        <v>421</v>
      </c>
      <c r="V106" s="1"/>
    </row>
    <row r="107" spans="21:22" x14ac:dyDescent="0.3">
      <c r="U107" s="1" t="s">
        <v>422</v>
      </c>
      <c r="V107" s="1"/>
    </row>
    <row r="108" spans="21:22" x14ac:dyDescent="0.3">
      <c r="U108" s="1" t="s">
        <v>423</v>
      </c>
      <c r="V108" s="1"/>
    </row>
    <row r="109" spans="21:22" x14ac:dyDescent="0.3">
      <c r="U109" s="1" t="s">
        <v>424</v>
      </c>
      <c r="V109" s="1"/>
    </row>
    <row r="110" spans="21:22" x14ac:dyDescent="0.3">
      <c r="U110" s="1" t="s">
        <v>425</v>
      </c>
      <c r="V110" s="1"/>
    </row>
    <row r="111" spans="21:22" x14ac:dyDescent="0.3">
      <c r="U111" s="1" t="s">
        <v>426</v>
      </c>
      <c r="V111" s="1"/>
    </row>
    <row r="112" spans="21:22" x14ac:dyDescent="0.3">
      <c r="U112" s="1" t="s">
        <v>427</v>
      </c>
      <c r="V112" s="1"/>
    </row>
    <row r="113" spans="21:22" x14ac:dyDescent="0.3">
      <c r="U113" s="1" t="s">
        <v>428</v>
      </c>
      <c r="V113" s="1"/>
    </row>
    <row r="114" spans="21:22" x14ac:dyDescent="0.3">
      <c r="U114" s="1" t="s">
        <v>429</v>
      </c>
      <c r="V114" s="1"/>
    </row>
    <row r="115" spans="21:22" x14ac:dyDescent="0.3">
      <c r="U115" s="1" t="s">
        <v>430</v>
      </c>
      <c r="V115" s="1"/>
    </row>
    <row r="116" spans="21:22" x14ac:dyDescent="0.3">
      <c r="U116" s="1" t="s">
        <v>431</v>
      </c>
      <c r="V116" s="1"/>
    </row>
    <row r="117" spans="21:22" x14ac:dyDescent="0.3">
      <c r="U117" s="1" t="s">
        <v>432</v>
      </c>
      <c r="V117" s="1"/>
    </row>
    <row r="118" spans="21:22" x14ac:dyDescent="0.3">
      <c r="U118" s="1" t="s">
        <v>433</v>
      </c>
      <c r="V118" s="1"/>
    </row>
    <row r="119" spans="21:22" x14ac:dyDescent="0.3">
      <c r="U119" s="1" t="s">
        <v>434</v>
      </c>
      <c r="V119" s="1"/>
    </row>
    <row r="120" spans="21:22" x14ac:dyDescent="0.3">
      <c r="U120" s="1" t="s">
        <v>435</v>
      </c>
      <c r="V120" s="1"/>
    </row>
    <row r="121" spans="21:22" x14ac:dyDescent="0.3">
      <c r="U121" s="1" t="s">
        <v>436</v>
      </c>
      <c r="V121" s="1"/>
    </row>
    <row r="122" spans="21:22" x14ac:dyDescent="0.3">
      <c r="U122" s="1" t="s">
        <v>437</v>
      </c>
      <c r="V122" s="1"/>
    </row>
    <row r="123" spans="21:22" x14ac:dyDescent="0.3">
      <c r="U123" s="1" t="s">
        <v>438</v>
      </c>
      <c r="V123" s="1"/>
    </row>
    <row r="124" spans="21:22" x14ac:dyDescent="0.3">
      <c r="U124" s="1" t="s">
        <v>439</v>
      </c>
      <c r="V124" s="1"/>
    </row>
    <row r="125" spans="21:22" x14ac:dyDescent="0.3">
      <c r="U125" s="1" t="s">
        <v>440</v>
      </c>
      <c r="V125" s="1"/>
    </row>
    <row r="126" spans="21:22" x14ac:dyDescent="0.3">
      <c r="U126" s="1" t="s">
        <v>441</v>
      </c>
      <c r="V126" s="1"/>
    </row>
    <row r="127" spans="21:22" x14ac:dyDescent="0.3">
      <c r="U127" s="1" t="s">
        <v>442</v>
      </c>
      <c r="V127" s="1"/>
    </row>
    <row r="128" spans="21:22" x14ac:dyDescent="0.3">
      <c r="U128" s="1" t="s">
        <v>443</v>
      </c>
      <c r="V128" s="1"/>
    </row>
    <row r="129" spans="21:22" x14ac:dyDescent="0.3">
      <c r="U129" s="1" t="s">
        <v>444</v>
      </c>
      <c r="V129" s="1"/>
    </row>
    <row r="130" spans="21:22" x14ac:dyDescent="0.3">
      <c r="U130" s="1" t="s">
        <v>445</v>
      </c>
      <c r="V130" s="1"/>
    </row>
    <row r="131" spans="21:22" x14ac:dyDescent="0.3">
      <c r="U131" s="1" t="s">
        <v>446</v>
      </c>
      <c r="V131" s="1"/>
    </row>
    <row r="132" spans="21:22" x14ac:dyDescent="0.3">
      <c r="U132" s="1" t="s">
        <v>447</v>
      </c>
      <c r="V132" s="1"/>
    </row>
    <row r="133" spans="21:22" x14ac:dyDescent="0.3">
      <c r="U133" s="1" t="s">
        <v>448</v>
      </c>
      <c r="V133" s="1"/>
    </row>
    <row r="134" spans="21:22" x14ac:dyDescent="0.3">
      <c r="U134" s="1" t="s">
        <v>449</v>
      </c>
      <c r="V134" s="1"/>
    </row>
    <row r="135" spans="21:22" x14ac:dyDescent="0.3">
      <c r="U135" s="1" t="s">
        <v>450</v>
      </c>
      <c r="V135" s="1"/>
    </row>
    <row r="136" spans="21:22" x14ac:dyDescent="0.3">
      <c r="U136" s="1" t="s">
        <v>451</v>
      </c>
      <c r="V136" s="1"/>
    </row>
    <row r="137" spans="21:22" x14ac:dyDescent="0.3">
      <c r="U137" s="1" t="s">
        <v>452</v>
      </c>
      <c r="V137" s="1"/>
    </row>
    <row r="138" spans="21:22" x14ac:dyDescent="0.3">
      <c r="U138" s="1" t="s">
        <v>453</v>
      </c>
      <c r="V138" s="1"/>
    </row>
    <row r="139" spans="21:22" x14ac:dyDescent="0.3">
      <c r="U139" s="1" t="s">
        <v>454</v>
      </c>
      <c r="V139" s="1"/>
    </row>
    <row r="140" spans="21:22" x14ac:dyDescent="0.3">
      <c r="U140" s="1" t="s">
        <v>455</v>
      </c>
      <c r="V140" s="1"/>
    </row>
    <row r="141" spans="21:22" x14ac:dyDescent="0.3">
      <c r="U141" s="1" t="s">
        <v>456</v>
      </c>
      <c r="V141" s="1"/>
    </row>
    <row r="142" spans="21:22" x14ac:dyDescent="0.3">
      <c r="U142" s="1" t="s">
        <v>457</v>
      </c>
      <c r="V142" s="1"/>
    </row>
    <row r="143" spans="21:22" x14ac:dyDescent="0.3">
      <c r="U143" s="1" t="s">
        <v>458</v>
      </c>
      <c r="V143" s="1"/>
    </row>
    <row r="144" spans="21:22" x14ac:dyDescent="0.3">
      <c r="U144" s="1" t="s">
        <v>459</v>
      </c>
      <c r="V144" s="1"/>
    </row>
    <row r="145" spans="21:22" x14ac:dyDescent="0.3">
      <c r="U145" s="1" t="s">
        <v>460</v>
      </c>
      <c r="V145" s="1"/>
    </row>
    <row r="146" spans="21:22" x14ac:dyDescent="0.3">
      <c r="U146" s="1" t="s">
        <v>461</v>
      </c>
      <c r="V146" s="1"/>
    </row>
    <row r="147" spans="21:22" x14ac:dyDescent="0.3">
      <c r="U147" s="1" t="s">
        <v>462</v>
      </c>
      <c r="V147" s="1"/>
    </row>
    <row r="148" spans="21:22" x14ac:dyDescent="0.3">
      <c r="U148" s="1" t="s">
        <v>463</v>
      </c>
      <c r="V148" s="1"/>
    </row>
    <row r="149" spans="21:22" x14ac:dyDescent="0.3">
      <c r="U149" s="1" t="s">
        <v>464</v>
      </c>
      <c r="V149" s="1"/>
    </row>
    <row r="150" spans="21:22" x14ac:dyDescent="0.3">
      <c r="U150" s="1" t="s">
        <v>465</v>
      </c>
      <c r="V150" s="1"/>
    </row>
    <row r="151" spans="21:22" x14ac:dyDescent="0.3">
      <c r="U151" s="1" t="s">
        <v>466</v>
      </c>
      <c r="V151" s="1"/>
    </row>
    <row r="152" spans="21:22" x14ac:dyDescent="0.3">
      <c r="U152" s="1" t="s">
        <v>467</v>
      </c>
      <c r="V152" s="1"/>
    </row>
    <row r="153" spans="21:22" x14ac:dyDescent="0.3">
      <c r="U153" s="1" t="s">
        <v>468</v>
      </c>
      <c r="V153" s="1"/>
    </row>
    <row r="154" spans="21:22" x14ac:dyDescent="0.3">
      <c r="U154" s="1" t="s">
        <v>469</v>
      </c>
      <c r="V154" s="1"/>
    </row>
    <row r="155" spans="21:22" x14ac:dyDescent="0.3">
      <c r="U155" s="1" t="s">
        <v>470</v>
      </c>
      <c r="V155" s="1"/>
    </row>
    <row r="156" spans="21:22" x14ac:dyDescent="0.3">
      <c r="U156" s="1" t="s">
        <v>471</v>
      </c>
      <c r="V156" s="1"/>
    </row>
    <row r="157" spans="21:22" x14ac:dyDescent="0.3">
      <c r="U157" s="1" t="s">
        <v>472</v>
      </c>
      <c r="V157" s="1"/>
    </row>
    <row r="158" spans="21:22" x14ac:dyDescent="0.3">
      <c r="U158" s="1" t="s">
        <v>473</v>
      </c>
      <c r="V158" s="1"/>
    </row>
    <row r="159" spans="21:22" x14ac:dyDescent="0.3">
      <c r="U159" s="1" t="s">
        <v>474</v>
      </c>
      <c r="V159" s="1"/>
    </row>
    <row r="160" spans="21:22" x14ac:dyDescent="0.3">
      <c r="U160" s="1" t="s">
        <v>475</v>
      </c>
      <c r="V160" s="1"/>
    </row>
    <row r="161" spans="21:22" x14ac:dyDescent="0.3">
      <c r="U161" s="1" t="s">
        <v>476</v>
      </c>
      <c r="V161" s="1"/>
    </row>
    <row r="162" spans="21:22" x14ac:dyDescent="0.3">
      <c r="U162" s="1" t="s">
        <v>477</v>
      </c>
      <c r="V162" s="1"/>
    </row>
    <row r="163" spans="21:22" x14ac:dyDescent="0.3">
      <c r="U163" s="1" t="s">
        <v>478</v>
      </c>
      <c r="V163" s="1"/>
    </row>
    <row r="164" spans="21:22" x14ac:dyDescent="0.3">
      <c r="U164" s="1" t="s">
        <v>479</v>
      </c>
      <c r="V164" s="1"/>
    </row>
    <row r="165" spans="21:22" x14ac:dyDescent="0.3">
      <c r="U165" s="1" t="s">
        <v>480</v>
      </c>
      <c r="V165" s="1"/>
    </row>
    <row r="166" spans="21:22" x14ac:dyDescent="0.3">
      <c r="U166" s="1" t="s">
        <v>481</v>
      </c>
      <c r="V166" s="1"/>
    </row>
    <row r="167" spans="21:22" x14ac:dyDescent="0.3">
      <c r="U167" s="1" t="s">
        <v>482</v>
      </c>
      <c r="V167" s="1"/>
    </row>
    <row r="168" spans="21:22" x14ac:dyDescent="0.3">
      <c r="U168" s="1" t="s">
        <v>483</v>
      </c>
      <c r="V168" s="1"/>
    </row>
    <row r="169" spans="21:22" x14ac:dyDescent="0.3">
      <c r="U169" s="1" t="s">
        <v>484</v>
      </c>
      <c r="V169" s="1"/>
    </row>
    <row r="170" spans="21:22" x14ac:dyDescent="0.3">
      <c r="U170" s="1" t="s">
        <v>485</v>
      </c>
      <c r="V170" s="1"/>
    </row>
    <row r="171" spans="21:22" x14ac:dyDescent="0.3">
      <c r="U171" s="1" t="s">
        <v>486</v>
      </c>
      <c r="V171" s="1"/>
    </row>
    <row r="172" spans="21:22" x14ac:dyDescent="0.3">
      <c r="U172" s="1" t="s">
        <v>487</v>
      </c>
      <c r="V172" s="1"/>
    </row>
    <row r="173" spans="21:22" x14ac:dyDescent="0.3">
      <c r="U173" s="1" t="s">
        <v>488</v>
      </c>
      <c r="V173" s="1"/>
    </row>
    <row r="174" spans="21:22" x14ac:dyDescent="0.3">
      <c r="U174" s="1" t="s">
        <v>489</v>
      </c>
      <c r="V174" s="1"/>
    </row>
    <row r="175" spans="21:22" x14ac:dyDescent="0.3">
      <c r="U175" s="1" t="s">
        <v>490</v>
      </c>
      <c r="V175" s="1"/>
    </row>
    <row r="176" spans="21:22" x14ac:dyDescent="0.3">
      <c r="U176" s="1" t="s">
        <v>491</v>
      </c>
      <c r="V176" s="1"/>
    </row>
    <row r="177" spans="21:22" x14ac:dyDescent="0.3">
      <c r="U177" s="1" t="s">
        <v>492</v>
      </c>
      <c r="V177" s="1"/>
    </row>
    <row r="178" spans="21:22" x14ac:dyDescent="0.3">
      <c r="U178" s="1" t="s">
        <v>493</v>
      </c>
      <c r="V178" s="1"/>
    </row>
    <row r="179" spans="21:22" x14ac:dyDescent="0.3">
      <c r="U179" s="1" t="s">
        <v>494</v>
      </c>
      <c r="V179" s="1"/>
    </row>
    <row r="180" spans="21:22" x14ac:dyDescent="0.3">
      <c r="U180" s="1" t="s">
        <v>495</v>
      </c>
      <c r="V180" s="1"/>
    </row>
    <row r="181" spans="21:22" x14ac:dyDescent="0.3">
      <c r="U181" s="1" t="s">
        <v>496</v>
      </c>
      <c r="V181" s="1"/>
    </row>
    <row r="182" spans="21:22" x14ac:dyDescent="0.3">
      <c r="U182" s="1" t="s">
        <v>497</v>
      </c>
      <c r="V182" s="1"/>
    </row>
    <row r="183" spans="21:22" x14ac:dyDescent="0.3">
      <c r="U183" s="1" t="s">
        <v>498</v>
      </c>
      <c r="V183" s="1"/>
    </row>
    <row r="184" spans="21:22" x14ac:dyDescent="0.3">
      <c r="U184" s="1" t="s">
        <v>499</v>
      </c>
      <c r="V184" s="1"/>
    </row>
    <row r="185" spans="21:22" x14ac:dyDescent="0.3">
      <c r="U185" s="1" t="s">
        <v>500</v>
      </c>
      <c r="V185" s="1"/>
    </row>
    <row r="186" spans="21:22" x14ac:dyDescent="0.3">
      <c r="U186" s="1" t="s">
        <v>501</v>
      </c>
      <c r="V186" s="1"/>
    </row>
    <row r="187" spans="21:22" x14ac:dyDescent="0.3">
      <c r="U187" s="1" t="s">
        <v>502</v>
      </c>
      <c r="V187" s="1"/>
    </row>
    <row r="188" spans="21:22" x14ac:dyDescent="0.3">
      <c r="U188" s="1" t="s">
        <v>503</v>
      </c>
      <c r="V188" s="1"/>
    </row>
    <row r="189" spans="21:22" x14ac:dyDescent="0.3">
      <c r="U189" s="1" t="s">
        <v>504</v>
      </c>
      <c r="V189" s="1"/>
    </row>
    <row r="190" spans="21:22" x14ac:dyDescent="0.3">
      <c r="U190" s="1" t="s">
        <v>505</v>
      </c>
      <c r="V190" s="1"/>
    </row>
    <row r="191" spans="21:22" x14ac:dyDescent="0.3">
      <c r="U191" s="1" t="s">
        <v>506</v>
      </c>
      <c r="V191" s="1"/>
    </row>
    <row r="192" spans="21:22" x14ac:dyDescent="0.3">
      <c r="U192" s="1" t="s">
        <v>507</v>
      </c>
      <c r="V192" s="1"/>
    </row>
    <row r="193" spans="21:22" x14ac:dyDescent="0.3">
      <c r="U193" s="1" t="s">
        <v>508</v>
      </c>
      <c r="V193" s="1"/>
    </row>
    <row r="194" spans="21:22" x14ac:dyDescent="0.3">
      <c r="U194" s="1" t="s">
        <v>509</v>
      </c>
      <c r="V194" s="1"/>
    </row>
    <row r="195" spans="21:22" x14ac:dyDescent="0.3">
      <c r="U195" s="1" t="s">
        <v>510</v>
      </c>
      <c r="V195" s="1"/>
    </row>
    <row r="196" spans="21:22" x14ac:dyDescent="0.3">
      <c r="U196" s="1" t="s">
        <v>511</v>
      </c>
      <c r="V196" s="1"/>
    </row>
    <row r="197" spans="21:22" x14ac:dyDescent="0.3">
      <c r="U197" s="1" t="s">
        <v>512</v>
      </c>
      <c r="V197" s="1"/>
    </row>
    <row r="198" spans="21:22" x14ac:dyDescent="0.3">
      <c r="U198" s="1" t="s">
        <v>513</v>
      </c>
      <c r="V198" s="1"/>
    </row>
    <row r="199" spans="21:22" x14ac:dyDescent="0.3">
      <c r="U199" s="1" t="s">
        <v>514</v>
      </c>
      <c r="V199" s="1"/>
    </row>
    <row r="200" spans="21:22" x14ac:dyDescent="0.3">
      <c r="U200" s="1" t="s">
        <v>515</v>
      </c>
      <c r="V200" s="1"/>
    </row>
    <row r="201" spans="21:22" x14ac:dyDescent="0.3">
      <c r="U201" s="1" t="s">
        <v>516</v>
      </c>
      <c r="V201" s="1"/>
    </row>
    <row r="202" spans="21:22" x14ac:dyDescent="0.3">
      <c r="U202" s="1" t="s">
        <v>517</v>
      </c>
      <c r="V202" s="1"/>
    </row>
    <row r="203" spans="21:22" x14ac:dyDescent="0.3">
      <c r="U203" s="1" t="s">
        <v>518</v>
      </c>
      <c r="V203" s="1"/>
    </row>
    <row r="204" spans="21:22" x14ac:dyDescent="0.3">
      <c r="U204" s="1" t="s">
        <v>519</v>
      </c>
      <c r="V204" s="1"/>
    </row>
    <row r="205" spans="21:22" x14ac:dyDescent="0.3">
      <c r="U205" s="1" t="s">
        <v>520</v>
      </c>
      <c r="V205" s="1"/>
    </row>
    <row r="206" spans="21:22" x14ac:dyDescent="0.3">
      <c r="U206" s="1" t="s">
        <v>521</v>
      </c>
      <c r="V206" s="1"/>
    </row>
    <row r="207" spans="21:22" x14ac:dyDescent="0.3">
      <c r="U207" s="1" t="s">
        <v>522</v>
      </c>
      <c r="V207" s="1"/>
    </row>
    <row r="208" spans="21:22" x14ac:dyDescent="0.3">
      <c r="U208" s="1" t="s">
        <v>523</v>
      </c>
      <c r="V208" s="1"/>
    </row>
    <row r="209" spans="21:22" x14ac:dyDescent="0.3">
      <c r="U209" s="1" t="s">
        <v>524</v>
      </c>
      <c r="V209" s="1"/>
    </row>
    <row r="210" spans="21:22" x14ac:dyDescent="0.3">
      <c r="U210" s="1" t="s">
        <v>525</v>
      </c>
      <c r="V210" s="1"/>
    </row>
    <row r="211" spans="21:22" x14ac:dyDescent="0.3">
      <c r="U211" s="1" t="s">
        <v>526</v>
      </c>
      <c r="V211" s="1"/>
    </row>
    <row r="212" spans="21:22" x14ac:dyDescent="0.3">
      <c r="U212" s="1" t="s">
        <v>527</v>
      </c>
      <c r="V212" s="1"/>
    </row>
    <row r="213" spans="21:22" x14ac:dyDescent="0.3">
      <c r="U213" s="1" t="s">
        <v>528</v>
      </c>
      <c r="V213" s="1"/>
    </row>
    <row r="214" spans="21:22" x14ac:dyDescent="0.3">
      <c r="U214" s="1" t="s">
        <v>529</v>
      </c>
      <c r="V214" s="1"/>
    </row>
    <row r="215" spans="21:22" x14ac:dyDescent="0.3">
      <c r="U215" s="1" t="s">
        <v>530</v>
      </c>
      <c r="V215" s="1"/>
    </row>
    <row r="216" spans="21:22" x14ac:dyDescent="0.3">
      <c r="U216" s="1" t="s">
        <v>531</v>
      </c>
      <c r="V216" s="1"/>
    </row>
    <row r="217" spans="21:22" x14ac:dyDescent="0.3">
      <c r="U217" s="1" t="s">
        <v>532</v>
      </c>
      <c r="V217" s="1"/>
    </row>
    <row r="218" spans="21:22" x14ac:dyDescent="0.3">
      <c r="U218" s="1" t="s">
        <v>533</v>
      </c>
      <c r="V218" s="1"/>
    </row>
    <row r="219" spans="21:22" x14ac:dyDescent="0.3">
      <c r="U219" s="1" t="s">
        <v>534</v>
      </c>
      <c r="V219" s="1"/>
    </row>
    <row r="220" spans="21:22" x14ac:dyDescent="0.3">
      <c r="U220" s="1" t="s">
        <v>535</v>
      </c>
      <c r="V220" s="1"/>
    </row>
    <row r="221" spans="21:22" x14ac:dyDescent="0.3">
      <c r="U221" s="1" t="s">
        <v>536</v>
      </c>
      <c r="V221" s="1"/>
    </row>
    <row r="222" spans="21:22" x14ac:dyDescent="0.3">
      <c r="U222" s="1" t="s">
        <v>537</v>
      </c>
      <c r="V222" s="1"/>
    </row>
    <row r="223" spans="21:22" x14ac:dyDescent="0.3">
      <c r="U223" s="1" t="s">
        <v>538</v>
      </c>
      <c r="V223" s="1"/>
    </row>
    <row r="224" spans="21:22" x14ac:dyDescent="0.3">
      <c r="U224" s="1" t="s">
        <v>539</v>
      </c>
      <c r="V224" s="1"/>
    </row>
    <row r="225" spans="21:22" x14ac:dyDescent="0.3">
      <c r="U225" s="1" t="s">
        <v>540</v>
      </c>
      <c r="V225" s="1"/>
    </row>
    <row r="226" spans="21:22" x14ac:dyDescent="0.3">
      <c r="U226" s="1" t="s">
        <v>541</v>
      </c>
      <c r="V226" s="1"/>
    </row>
    <row r="227" spans="21:22" x14ac:dyDescent="0.3">
      <c r="U227" s="1" t="s">
        <v>542</v>
      </c>
      <c r="V227" s="1"/>
    </row>
    <row r="228" spans="21:22" x14ac:dyDescent="0.3">
      <c r="U228" s="1" t="s">
        <v>543</v>
      </c>
      <c r="V228" s="1"/>
    </row>
    <row r="229" spans="21:22" x14ac:dyDescent="0.3">
      <c r="U229" s="1" t="s">
        <v>544</v>
      </c>
      <c r="V229" s="1"/>
    </row>
    <row r="230" spans="21:22" x14ac:dyDescent="0.3">
      <c r="U230" s="1" t="s">
        <v>545</v>
      </c>
      <c r="V230" s="1"/>
    </row>
    <row r="231" spans="21:22" x14ac:dyDescent="0.3">
      <c r="U231" s="1" t="s">
        <v>546</v>
      </c>
      <c r="V231" s="1"/>
    </row>
    <row r="232" spans="21:22" x14ac:dyDescent="0.3">
      <c r="U232" s="1" t="s">
        <v>547</v>
      </c>
      <c r="V232" s="1"/>
    </row>
    <row r="233" spans="21:22" x14ac:dyDescent="0.3">
      <c r="U233" s="1" t="s">
        <v>548</v>
      </c>
      <c r="V233" s="1"/>
    </row>
    <row r="234" spans="21:22" x14ac:dyDescent="0.3">
      <c r="U234" s="1" t="s">
        <v>549</v>
      </c>
      <c r="V234" s="1"/>
    </row>
    <row r="235" spans="21:22" x14ac:dyDescent="0.3">
      <c r="U235" s="1" t="s">
        <v>550</v>
      </c>
      <c r="V235" s="1"/>
    </row>
    <row r="236" spans="21:22" x14ac:dyDescent="0.3">
      <c r="U236" s="1" t="s">
        <v>551</v>
      </c>
      <c r="V236" s="1"/>
    </row>
    <row r="237" spans="21:22" x14ac:dyDescent="0.3">
      <c r="U237" s="1" t="s">
        <v>552</v>
      </c>
      <c r="V237" s="1"/>
    </row>
    <row r="238" spans="21:22" x14ac:dyDescent="0.3">
      <c r="U238" s="1" t="s">
        <v>553</v>
      </c>
      <c r="V238" s="1"/>
    </row>
    <row r="239" spans="21:22" x14ac:dyDescent="0.3">
      <c r="U239" s="1" t="s">
        <v>554</v>
      </c>
      <c r="V239" s="1"/>
    </row>
    <row r="240" spans="21:22" x14ac:dyDescent="0.3">
      <c r="U240" s="1" t="s">
        <v>555</v>
      </c>
      <c r="V240" s="1"/>
    </row>
    <row r="241" spans="21:22" x14ac:dyDescent="0.3">
      <c r="U241" s="1" t="s">
        <v>556</v>
      </c>
      <c r="V241" s="1"/>
    </row>
    <row r="242" spans="21:22" x14ac:dyDescent="0.3">
      <c r="U242" s="1" t="s">
        <v>557</v>
      </c>
      <c r="V242" s="1"/>
    </row>
    <row r="243" spans="21:22" x14ac:dyDescent="0.3">
      <c r="U243" s="1" t="s">
        <v>558</v>
      </c>
      <c r="V243" s="1"/>
    </row>
    <row r="244" spans="21:22" x14ac:dyDescent="0.3">
      <c r="U244" s="1" t="s">
        <v>559</v>
      </c>
      <c r="V244" s="1"/>
    </row>
    <row r="245" spans="21:22" x14ac:dyDescent="0.3">
      <c r="U245" s="1" t="s">
        <v>560</v>
      </c>
      <c r="V245" s="1"/>
    </row>
    <row r="246" spans="21:22" x14ac:dyDescent="0.3">
      <c r="U246" s="1" t="s">
        <v>561</v>
      </c>
      <c r="V246" s="1"/>
    </row>
    <row r="247" spans="21:22" x14ac:dyDescent="0.3">
      <c r="U247" s="1" t="s">
        <v>562</v>
      </c>
      <c r="V247" s="1"/>
    </row>
    <row r="248" spans="21:22" x14ac:dyDescent="0.3">
      <c r="U248" s="1" t="s">
        <v>563</v>
      </c>
      <c r="V248" s="1"/>
    </row>
    <row r="249" spans="21:22" x14ac:dyDescent="0.3">
      <c r="U249" s="1" t="s">
        <v>564</v>
      </c>
      <c r="V249" s="1"/>
    </row>
    <row r="250" spans="21:22" x14ac:dyDescent="0.3">
      <c r="U250" s="1" t="s">
        <v>565</v>
      </c>
      <c r="V250" s="1"/>
    </row>
    <row r="251" spans="21:22" x14ac:dyDescent="0.3">
      <c r="U251" s="1" t="s">
        <v>566</v>
      </c>
      <c r="V251" s="1"/>
    </row>
    <row r="252" spans="21:22" x14ac:dyDescent="0.3">
      <c r="U252" s="1" t="s">
        <v>567</v>
      </c>
      <c r="V252" s="1"/>
    </row>
    <row r="253" spans="21:22" x14ac:dyDescent="0.3">
      <c r="U253" s="1" t="s">
        <v>568</v>
      </c>
      <c r="V253" s="1"/>
    </row>
    <row r="254" spans="21:22" x14ac:dyDescent="0.3">
      <c r="U254" s="1" t="s">
        <v>569</v>
      </c>
      <c r="V254" s="1"/>
    </row>
    <row r="255" spans="21:22" x14ac:dyDescent="0.3">
      <c r="U255" s="1" t="s">
        <v>570</v>
      </c>
      <c r="V255" s="1"/>
    </row>
    <row r="256" spans="21:22" x14ac:dyDescent="0.3">
      <c r="U256" s="1" t="s">
        <v>571</v>
      </c>
      <c r="V256" s="1"/>
    </row>
    <row r="257" spans="21:22" x14ac:dyDescent="0.3">
      <c r="U257" s="1" t="s">
        <v>572</v>
      </c>
      <c r="V257" s="1"/>
    </row>
    <row r="258" spans="21:22" x14ac:dyDescent="0.3">
      <c r="U258" s="1" t="s">
        <v>573</v>
      </c>
      <c r="V258" s="1"/>
    </row>
    <row r="259" spans="21:22" x14ac:dyDescent="0.3">
      <c r="U259" s="1" t="s">
        <v>574</v>
      </c>
      <c r="V259" s="1"/>
    </row>
    <row r="260" spans="21:22" x14ac:dyDescent="0.3">
      <c r="U260" s="1" t="s">
        <v>575</v>
      </c>
      <c r="V260" s="1"/>
    </row>
    <row r="261" spans="21:22" x14ac:dyDescent="0.3">
      <c r="U261" s="1" t="s">
        <v>576</v>
      </c>
      <c r="V261" s="1"/>
    </row>
    <row r="262" spans="21:22" x14ac:dyDescent="0.3">
      <c r="U262" s="1" t="s">
        <v>577</v>
      </c>
      <c r="V262" s="1"/>
    </row>
    <row r="263" spans="21:22" x14ac:dyDescent="0.3">
      <c r="U263" s="1" t="s">
        <v>578</v>
      </c>
      <c r="V263" s="1"/>
    </row>
    <row r="264" spans="21:22" x14ac:dyDescent="0.3">
      <c r="U264" s="1" t="s">
        <v>579</v>
      </c>
      <c r="V264" s="1"/>
    </row>
    <row r="265" spans="21:22" x14ac:dyDescent="0.3">
      <c r="U265" s="1" t="s">
        <v>580</v>
      </c>
      <c r="V265" s="1"/>
    </row>
    <row r="266" spans="21:22" x14ac:dyDescent="0.3">
      <c r="U266" s="1" t="s">
        <v>581</v>
      </c>
      <c r="V266" s="1"/>
    </row>
    <row r="267" spans="21:22" x14ac:dyDescent="0.3">
      <c r="U267" s="1" t="s">
        <v>582</v>
      </c>
      <c r="V267" s="1"/>
    </row>
    <row r="268" spans="21:22" x14ac:dyDescent="0.3">
      <c r="U268" s="1" t="s">
        <v>583</v>
      </c>
      <c r="V268" s="1"/>
    </row>
    <row r="269" spans="21:22" x14ac:dyDescent="0.3">
      <c r="U269" s="1" t="s">
        <v>584</v>
      </c>
      <c r="V269" s="1"/>
    </row>
    <row r="270" spans="21:22" x14ac:dyDescent="0.3">
      <c r="U270" s="1" t="s">
        <v>585</v>
      </c>
      <c r="V270" s="1"/>
    </row>
    <row r="271" spans="21:22" x14ac:dyDescent="0.3">
      <c r="U271" s="1" t="s">
        <v>586</v>
      </c>
      <c r="V271" s="1"/>
    </row>
    <row r="272" spans="21:22" x14ac:dyDescent="0.3">
      <c r="U272" s="1" t="s">
        <v>587</v>
      </c>
      <c r="V272" s="1"/>
    </row>
    <row r="273" spans="21:22" x14ac:dyDescent="0.3">
      <c r="U273" s="1" t="s">
        <v>588</v>
      </c>
      <c r="V273" s="1"/>
    </row>
    <row r="274" spans="21:22" x14ac:dyDescent="0.3">
      <c r="U274" s="1" t="s">
        <v>589</v>
      </c>
      <c r="V274" s="1"/>
    </row>
    <row r="275" spans="21:22" x14ac:dyDescent="0.3">
      <c r="U275" s="1" t="s">
        <v>590</v>
      </c>
      <c r="V275" s="1"/>
    </row>
    <row r="276" spans="21:22" x14ac:dyDescent="0.3">
      <c r="U276" s="1" t="s">
        <v>591</v>
      </c>
      <c r="V276" s="1"/>
    </row>
    <row r="277" spans="21:22" x14ac:dyDescent="0.3">
      <c r="U277" s="1" t="s">
        <v>592</v>
      </c>
      <c r="V277" s="1"/>
    </row>
    <row r="278" spans="21:22" x14ac:dyDescent="0.3">
      <c r="U278" s="1" t="s">
        <v>593</v>
      </c>
      <c r="V278" s="1"/>
    </row>
    <row r="279" spans="21:22" x14ac:dyDescent="0.3">
      <c r="U279" s="1" t="s">
        <v>594</v>
      </c>
      <c r="V279" s="1"/>
    </row>
    <row r="280" spans="21:22" x14ac:dyDescent="0.3">
      <c r="U280" s="1" t="s">
        <v>595</v>
      </c>
      <c r="V280" s="1"/>
    </row>
    <row r="281" spans="21:22" x14ac:dyDescent="0.3">
      <c r="U281" s="1" t="s">
        <v>596</v>
      </c>
      <c r="V281" s="1"/>
    </row>
    <row r="282" spans="21:22" x14ac:dyDescent="0.3">
      <c r="U282" s="1" t="s">
        <v>597</v>
      </c>
      <c r="V282" s="1"/>
    </row>
    <row r="283" spans="21:22" x14ac:dyDescent="0.3">
      <c r="U283" s="1" t="s">
        <v>598</v>
      </c>
      <c r="V283" s="1"/>
    </row>
    <row r="284" spans="21:22" x14ac:dyDescent="0.3">
      <c r="U284" s="1" t="s">
        <v>599</v>
      </c>
      <c r="V284" s="1"/>
    </row>
    <row r="285" spans="21:22" x14ac:dyDescent="0.3">
      <c r="U285" s="1" t="s">
        <v>600</v>
      </c>
      <c r="V285" s="1"/>
    </row>
    <row r="286" spans="21:22" x14ac:dyDescent="0.3">
      <c r="U286" s="1" t="s">
        <v>601</v>
      </c>
      <c r="V286" s="1"/>
    </row>
    <row r="287" spans="21:22" x14ac:dyDescent="0.3">
      <c r="U287" s="1" t="s">
        <v>602</v>
      </c>
      <c r="V287" s="1"/>
    </row>
    <row r="288" spans="21:22" x14ac:dyDescent="0.3">
      <c r="U288" s="1" t="s">
        <v>603</v>
      </c>
      <c r="V288" s="1"/>
    </row>
    <row r="289" spans="21:22" x14ac:dyDescent="0.3">
      <c r="U289" s="1" t="s">
        <v>604</v>
      </c>
      <c r="V289" s="1"/>
    </row>
    <row r="290" spans="21:22" x14ac:dyDescent="0.3">
      <c r="U290" s="1" t="s">
        <v>605</v>
      </c>
      <c r="V290" s="1"/>
    </row>
    <row r="291" spans="21:22" x14ac:dyDescent="0.3">
      <c r="U291" s="1" t="s">
        <v>606</v>
      </c>
      <c r="V291" s="1"/>
    </row>
    <row r="292" spans="21:22" x14ac:dyDescent="0.3">
      <c r="U292" s="1" t="s">
        <v>607</v>
      </c>
      <c r="V292" s="1"/>
    </row>
    <row r="293" spans="21:22" x14ac:dyDescent="0.3">
      <c r="U293" s="1" t="s">
        <v>608</v>
      </c>
      <c r="V293" s="1"/>
    </row>
    <row r="294" spans="21:22" x14ac:dyDescent="0.3">
      <c r="U294" s="1" t="s">
        <v>609</v>
      </c>
      <c r="V294" s="1"/>
    </row>
    <row r="295" spans="21:22" x14ac:dyDescent="0.3">
      <c r="U295" s="1" t="s">
        <v>610</v>
      </c>
      <c r="V295" s="1"/>
    </row>
    <row r="296" spans="21:22" x14ac:dyDescent="0.3">
      <c r="U296" s="1" t="s">
        <v>611</v>
      </c>
      <c r="V296" s="1"/>
    </row>
    <row r="297" spans="21:22" x14ac:dyDescent="0.3">
      <c r="U297" s="1" t="s">
        <v>612</v>
      </c>
      <c r="V297" s="1"/>
    </row>
    <row r="298" spans="21:22" x14ac:dyDescent="0.3">
      <c r="U298" s="1" t="s">
        <v>613</v>
      </c>
      <c r="V298" s="1"/>
    </row>
    <row r="299" spans="21:22" x14ac:dyDescent="0.3">
      <c r="U299" s="1" t="s">
        <v>614</v>
      </c>
      <c r="V299" s="1"/>
    </row>
    <row r="300" spans="21:22" x14ac:dyDescent="0.3">
      <c r="U300" s="1" t="s">
        <v>615</v>
      </c>
      <c r="V300" s="1"/>
    </row>
    <row r="301" spans="21:22" x14ac:dyDescent="0.3">
      <c r="U301" s="1" t="s">
        <v>616</v>
      </c>
      <c r="V301" s="1"/>
    </row>
    <row r="302" spans="21:22" x14ac:dyDescent="0.3">
      <c r="U302" s="1" t="s">
        <v>617</v>
      </c>
      <c r="V302" s="1"/>
    </row>
    <row r="303" spans="21:22" x14ac:dyDescent="0.3">
      <c r="U303" s="1" t="s">
        <v>618</v>
      </c>
      <c r="V303" s="1"/>
    </row>
    <row r="304" spans="21:22" x14ac:dyDescent="0.3">
      <c r="U304" s="1" t="s">
        <v>619</v>
      </c>
      <c r="V304" s="1"/>
    </row>
    <row r="305" spans="21:22" x14ac:dyDescent="0.3">
      <c r="U305" s="1" t="s">
        <v>620</v>
      </c>
      <c r="V305" s="1"/>
    </row>
    <row r="306" spans="21:22" x14ac:dyDescent="0.3">
      <c r="U306" s="1" t="s">
        <v>621</v>
      </c>
      <c r="V306" s="1"/>
    </row>
    <row r="307" spans="21:22" x14ac:dyDescent="0.3">
      <c r="U307" s="1" t="s">
        <v>622</v>
      </c>
      <c r="V307" s="1"/>
    </row>
    <row r="308" spans="21:22" x14ac:dyDescent="0.3">
      <c r="U308" s="1" t="s">
        <v>623</v>
      </c>
      <c r="V308" s="1"/>
    </row>
    <row r="309" spans="21:22" x14ac:dyDescent="0.3">
      <c r="U309" s="1" t="s">
        <v>624</v>
      </c>
      <c r="V309" s="1"/>
    </row>
    <row r="310" spans="21:22" x14ac:dyDescent="0.3">
      <c r="U310" s="1" t="s">
        <v>625</v>
      </c>
      <c r="V310" s="1"/>
    </row>
    <row r="311" spans="21:22" x14ac:dyDescent="0.3">
      <c r="U311" s="1" t="s">
        <v>626</v>
      </c>
      <c r="V311" s="1"/>
    </row>
    <row r="312" spans="21:22" x14ac:dyDescent="0.3">
      <c r="U312" s="1" t="s">
        <v>627</v>
      </c>
      <c r="V312" s="1"/>
    </row>
    <row r="313" spans="21:22" x14ac:dyDescent="0.3">
      <c r="U313" s="1" t="s">
        <v>628</v>
      </c>
      <c r="V313" s="1"/>
    </row>
    <row r="314" spans="21:22" x14ac:dyDescent="0.3">
      <c r="U314" s="1" t="s">
        <v>629</v>
      </c>
      <c r="V314" s="1"/>
    </row>
    <row r="315" spans="21:22" x14ac:dyDescent="0.3">
      <c r="U315" s="1" t="s">
        <v>630</v>
      </c>
      <c r="V315" s="1"/>
    </row>
    <row r="316" spans="21:22" x14ac:dyDescent="0.3">
      <c r="U316" s="1" t="s">
        <v>631</v>
      </c>
      <c r="V316" s="1"/>
    </row>
    <row r="317" spans="21:22" x14ac:dyDescent="0.3">
      <c r="U317" s="1" t="s">
        <v>632</v>
      </c>
      <c r="V317" s="1"/>
    </row>
    <row r="318" spans="21:22" x14ac:dyDescent="0.3">
      <c r="U318" s="1" t="s">
        <v>633</v>
      </c>
      <c r="V318" s="1"/>
    </row>
    <row r="319" spans="21:22" x14ac:dyDescent="0.3">
      <c r="U319" s="1" t="s">
        <v>634</v>
      </c>
      <c r="V319" s="1"/>
    </row>
    <row r="320" spans="21:22" x14ac:dyDescent="0.3">
      <c r="U320" s="1" t="s">
        <v>635</v>
      </c>
      <c r="V320" s="1"/>
    </row>
    <row r="321" spans="21:22" x14ac:dyDescent="0.3">
      <c r="U321" s="1" t="s">
        <v>636</v>
      </c>
      <c r="V321" s="1"/>
    </row>
    <row r="322" spans="21:22" x14ac:dyDescent="0.3">
      <c r="U322" s="1" t="s">
        <v>637</v>
      </c>
      <c r="V322" s="1"/>
    </row>
    <row r="323" spans="21:22" x14ac:dyDescent="0.3">
      <c r="U323" s="1" t="s">
        <v>638</v>
      </c>
      <c r="V323" s="1"/>
    </row>
    <row r="324" spans="21:22" x14ac:dyDescent="0.3">
      <c r="U324" s="1" t="s">
        <v>639</v>
      </c>
      <c r="V324" s="1"/>
    </row>
    <row r="325" spans="21:22" x14ac:dyDescent="0.3">
      <c r="U325" s="1" t="s">
        <v>640</v>
      </c>
      <c r="V325" s="1"/>
    </row>
    <row r="326" spans="21:22" x14ac:dyDescent="0.3">
      <c r="U326" s="1" t="s">
        <v>641</v>
      </c>
      <c r="V326" s="1"/>
    </row>
    <row r="327" spans="21:22" x14ac:dyDescent="0.3">
      <c r="U327" s="1" t="s">
        <v>642</v>
      </c>
      <c r="V327" s="1"/>
    </row>
    <row r="328" spans="21:22" x14ac:dyDescent="0.3">
      <c r="U328" s="1" t="s">
        <v>643</v>
      </c>
      <c r="V328" s="1"/>
    </row>
    <row r="329" spans="21:22" x14ac:dyDescent="0.3">
      <c r="U329" s="1" t="s">
        <v>644</v>
      </c>
      <c r="V329" s="1"/>
    </row>
    <row r="330" spans="21:22" x14ac:dyDescent="0.3">
      <c r="U330" s="1" t="s">
        <v>645</v>
      </c>
      <c r="V330" s="1"/>
    </row>
    <row r="331" spans="21:22" x14ac:dyDescent="0.3">
      <c r="U331" s="1" t="s">
        <v>646</v>
      </c>
      <c r="V331" s="1"/>
    </row>
    <row r="332" spans="21:22" x14ac:dyDescent="0.3">
      <c r="U332" s="1" t="s">
        <v>647</v>
      </c>
      <c r="V332" s="1"/>
    </row>
    <row r="333" spans="21:22" x14ac:dyDescent="0.3">
      <c r="U333" s="1" t="s">
        <v>648</v>
      </c>
      <c r="V333" s="1"/>
    </row>
    <row r="334" spans="21:22" x14ac:dyDescent="0.3">
      <c r="U334" s="1" t="s">
        <v>649</v>
      </c>
      <c r="V334" s="1"/>
    </row>
    <row r="335" spans="21:22" x14ac:dyDescent="0.3">
      <c r="U335" s="1" t="s">
        <v>650</v>
      </c>
      <c r="V335" s="1"/>
    </row>
    <row r="336" spans="21:22" x14ac:dyDescent="0.3">
      <c r="U336" s="1" t="s">
        <v>651</v>
      </c>
      <c r="V336" s="1"/>
    </row>
    <row r="337" spans="21:22" x14ac:dyDescent="0.3">
      <c r="U337" s="1" t="s">
        <v>652</v>
      </c>
      <c r="V337" s="1"/>
    </row>
    <row r="338" spans="21:22" x14ac:dyDescent="0.3">
      <c r="U338" s="1" t="s">
        <v>653</v>
      </c>
      <c r="V338" s="1"/>
    </row>
    <row r="339" spans="21:22" x14ac:dyDescent="0.3">
      <c r="U339" s="1" t="s">
        <v>654</v>
      </c>
      <c r="V339" s="1"/>
    </row>
    <row r="340" spans="21:22" x14ac:dyDescent="0.3">
      <c r="U340" s="1" t="s">
        <v>655</v>
      </c>
      <c r="V340" s="1"/>
    </row>
    <row r="341" spans="21:22" x14ac:dyDescent="0.3">
      <c r="U341" s="1" t="s">
        <v>656</v>
      </c>
      <c r="V341" s="1"/>
    </row>
    <row r="342" spans="21:22" x14ac:dyDescent="0.3">
      <c r="U342" s="1" t="s">
        <v>657</v>
      </c>
      <c r="V342" s="1"/>
    </row>
    <row r="343" spans="21:22" x14ac:dyDescent="0.3">
      <c r="U343" s="1" t="s">
        <v>658</v>
      </c>
      <c r="V343" s="1"/>
    </row>
    <row r="344" spans="21:22" x14ac:dyDescent="0.3">
      <c r="U344" s="1" t="s">
        <v>659</v>
      </c>
      <c r="V344" s="1"/>
    </row>
    <row r="345" spans="21:22" x14ac:dyDescent="0.3">
      <c r="U345" s="1" t="s">
        <v>660</v>
      </c>
      <c r="V345" s="1"/>
    </row>
    <row r="346" spans="21:22" x14ac:dyDescent="0.3">
      <c r="U346" s="1" t="s">
        <v>661</v>
      </c>
      <c r="V346" s="1"/>
    </row>
    <row r="347" spans="21:22" x14ac:dyDescent="0.3">
      <c r="U347" s="1" t="s">
        <v>662</v>
      </c>
      <c r="V347" s="1"/>
    </row>
    <row r="348" spans="21:22" x14ac:dyDescent="0.3">
      <c r="U348" s="1" t="s">
        <v>663</v>
      </c>
      <c r="V348" s="1"/>
    </row>
    <row r="349" spans="21:22" x14ac:dyDescent="0.3">
      <c r="U349" s="1" t="s">
        <v>664</v>
      </c>
      <c r="V349" s="1"/>
    </row>
    <row r="350" spans="21:22" x14ac:dyDescent="0.3">
      <c r="U350" s="1" t="s">
        <v>665</v>
      </c>
      <c r="V350" s="1"/>
    </row>
    <row r="351" spans="21:22" x14ac:dyDescent="0.3">
      <c r="U351" s="1" t="s">
        <v>666</v>
      </c>
      <c r="V351" s="1"/>
    </row>
    <row r="352" spans="21:22" x14ac:dyDescent="0.3">
      <c r="U352" s="1" t="s">
        <v>667</v>
      </c>
      <c r="V352" s="1"/>
    </row>
    <row r="353" spans="21:22" x14ac:dyDescent="0.3">
      <c r="U353" s="1" t="s">
        <v>668</v>
      </c>
      <c r="V353" s="1"/>
    </row>
    <row r="354" spans="21:22" x14ac:dyDescent="0.3">
      <c r="U354" s="1" t="s">
        <v>669</v>
      </c>
      <c r="V354" s="1"/>
    </row>
    <row r="355" spans="21:22" x14ac:dyDescent="0.3">
      <c r="U355" s="1" t="s">
        <v>670</v>
      </c>
      <c r="V355" s="1"/>
    </row>
    <row r="356" spans="21:22" x14ac:dyDescent="0.3">
      <c r="U356" s="1" t="s">
        <v>671</v>
      </c>
      <c r="V356" s="1"/>
    </row>
    <row r="357" spans="21:22" x14ac:dyDescent="0.3">
      <c r="U357" s="1" t="s">
        <v>672</v>
      </c>
      <c r="V357" s="1"/>
    </row>
    <row r="358" spans="21:22" x14ac:dyDescent="0.3">
      <c r="U358" s="1" t="s">
        <v>673</v>
      </c>
      <c r="V358" s="1"/>
    </row>
    <row r="359" spans="21:22" x14ac:dyDescent="0.3">
      <c r="U359" s="1" t="s">
        <v>674</v>
      </c>
      <c r="V359" s="1"/>
    </row>
    <row r="360" spans="21:22" x14ac:dyDescent="0.3">
      <c r="U360" s="1" t="s">
        <v>675</v>
      </c>
      <c r="V360" s="1"/>
    </row>
    <row r="361" spans="21:22" x14ac:dyDescent="0.3">
      <c r="U361" s="1" t="s">
        <v>676</v>
      </c>
      <c r="V361" s="1"/>
    </row>
    <row r="362" spans="21:22" x14ac:dyDescent="0.3">
      <c r="U362" s="1" t="s">
        <v>677</v>
      </c>
      <c r="V362" s="1"/>
    </row>
    <row r="363" spans="21:22" x14ac:dyDescent="0.3">
      <c r="U363" s="1" t="s">
        <v>678</v>
      </c>
      <c r="V363" s="1"/>
    </row>
    <row r="364" spans="21:22" x14ac:dyDescent="0.3">
      <c r="U364" s="1" t="s">
        <v>679</v>
      </c>
      <c r="V364" s="1"/>
    </row>
    <row r="365" spans="21:22" x14ac:dyDescent="0.3">
      <c r="U365" s="1" t="s">
        <v>680</v>
      </c>
      <c r="V365" s="1"/>
    </row>
    <row r="366" spans="21:22" x14ac:dyDescent="0.3">
      <c r="U366" s="1" t="s">
        <v>681</v>
      </c>
      <c r="V366" s="1"/>
    </row>
    <row r="367" spans="21:22" x14ac:dyDescent="0.3">
      <c r="U367" s="1" t="s">
        <v>682</v>
      </c>
      <c r="V367" s="1"/>
    </row>
    <row r="368" spans="21:22" x14ac:dyDescent="0.3">
      <c r="U368" s="1" t="s">
        <v>683</v>
      </c>
      <c r="V368" s="1"/>
    </row>
    <row r="369" spans="21:22" x14ac:dyDescent="0.3">
      <c r="U369" s="1" t="s">
        <v>684</v>
      </c>
      <c r="V369" s="1"/>
    </row>
    <row r="370" spans="21:22" x14ac:dyDescent="0.3">
      <c r="U370" s="1" t="s">
        <v>685</v>
      </c>
      <c r="V370" s="1"/>
    </row>
    <row r="371" spans="21:22" x14ac:dyDescent="0.3">
      <c r="U371" s="1" t="s">
        <v>686</v>
      </c>
      <c r="V371" s="1"/>
    </row>
    <row r="372" spans="21:22" x14ac:dyDescent="0.3">
      <c r="U372" s="1" t="s">
        <v>687</v>
      </c>
      <c r="V372" s="1"/>
    </row>
    <row r="373" spans="21:22" x14ac:dyDescent="0.3">
      <c r="U373" s="1" t="s">
        <v>688</v>
      </c>
      <c r="V373" s="1"/>
    </row>
    <row r="374" spans="21:22" x14ac:dyDescent="0.3">
      <c r="U374" s="1" t="s">
        <v>689</v>
      </c>
      <c r="V374" s="1"/>
    </row>
    <row r="375" spans="21:22" x14ac:dyDescent="0.3">
      <c r="U375" s="1" t="s">
        <v>690</v>
      </c>
      <c r="V375" s="1"/>
    </row>
    <row r="376" spans="21:22" x14ac:dyDescent="0.3">
      <c r="U376" s="1" t="s">
        <v>691</v>
      </c>
      <c r="V376" s="1"/>
    </row>
    <row r="377" spans="21:22" x14ac:dyDescent="0.3">
      <c r="U377" s="1" t="s">
        <v>692</v>
      </c>
      <c r="V377" s="1"/>
    </row>
    <row r="378" spans="21:22" x14ac:dyDescent="0.3">
      <c r="U378" s="1" t="s">
        <v>693</v>
      </c>
      <c r="V378" s="1"/>
    </row>
    <row r="379" spans="21:22" x14ac:dyDescent="0.3">
      <c r="U379" s="1" t="s">
        <v>694</v>
      </c>
      <c r="V379" s="1"/>
    </row>
    <row r="380" spans="21:22" x14ac:dyDescent="0.3">
      <c r="U380" s="1" t="s">
        <v>695</v>
      </c>
      <c r="V380" s="1"/>
    </row>
    <row r="381" spans="21:22" x14ac:dyDescent="0.3">
      <c r="U381" s="1" t="s">
        <v>696</v>
      </c>
      <c r="V381" s="1"/>
    </row>
    <row r="382" spans="21:22" x14ac:dyDescent="0.3">
      <c r="U382" s="1" t="s">
        <v>697</v>
      </c>
      <c r="V382" s="1"/>
    </row>
    <row r="383" spans="21:22" x14ac:dyDescent="0.3">
      <c r="U383" s="1" t="s">
        <v>698</v>
      </c>
      <c r="V383" s="1"/>
    </row>
    <row r="384" spans="21:22" x14ac:dyDescent="0.3">
      <c r="U384" s="1" t="s">
        <v>699</v>
      </c>
      <c r="V384" s="1"/>
    </row>
    <row r="385" spans="21:22" x14ac:dyDescent="0.3">
      <c r="U385" s="1" t="s">
        <v>700</v>
      </c>
      <c r="V385" s="1"/>
    </row>
    <row r="386" spans="21:22" x14ac:dyDescent="0.3">
      <c r="U386" s="1" t="s">
        <v>701</v>
      </c>
      <c r="V386" s="1"/>
    </row>
    <row r="387" spans="21:22" x14ac:dyDescent="0.3">
      <c r="U387" s="1" t="s">
        <v>702</v>
      </c>
      <c r="V387" s="1"/>
    </row>
    <row r="388" spans="21:22" x14ac:dyDescent="0.3">
      <c r="U388" s="1" t="s">
        <v>703</v>
      </c>
      <c r="V388" s="1"/>
    </row>
    <row r="389" spans="21:22" x14ac:dyDescent="0.3">
      <c r="U389" s="1" t="s">
        <v>704</v>
      </c>
      <c r="V389" s="1"/>
    </row>
    <row r="390" spans="21:22" x14ac:dyDescent="0.3">
      <c r="U390" s="1" t="s">
        <v>705</v>
      </c>
      <c r="V390" s="1"/>
    </row>
    <row r="391" spans="21:22" x14ac:dyDescent="0.3">
      <c r="U391" s="1" t="s">
        <v>706</v>
      </c>
      <c r="V391" s="1"/>
    </row>
    <row r="392" spans="21:22" x14ac:dyDescent="0.3">
      <c r="U392" s="1" t="s">
        <v>707</v>
      </c>
      <c r="V392" s="1"/>
    </row>
    <row r="393" spans="21:22" x14ac:dyDescent="0.3">
      <c r="U393" s="1" t="s">
        <v>708</v>
      </c>
      <c r="V393" s="1"/>
    </row>
    <row r="394" spans="21:22" x14ac:dyDescent="0.3">
      <c r="U394" s="1" t="s">
        <v>709</v>
      </c>
      <c r="V394" s="1"/>
    </row>
    <row r="395" spans="21:22" x14ac:dyDescent="0.3">
      <c r="U395" s="1" t="s">
        <v>710</v>
      </c>
      <c r="V395" s="1"/>
    </row>
    <row r="396" spans="21:22" x14ac:dyDescent="0.3">
      <c r="U396" s="1" t="s">
        <v>711</v>
      </c>
      <c r="V396" s="1"/>
    </row>
    <row r="397" spans="21:22" x14ac:dyDescent="0.3">
      <c r="U397" s="1" t="s">
        <v>712</v>
      </c>
      <c r="V397" s="1"/>
    </row>
    <row r="398" spans="21:22" x14ac:dyDescent="0.3">
      <c r="U398" s="1" t="s">
        <v>713</v>
      </c>
      <c r="V398" s="1"/>
    </row>
    <row r="399" spans="21:22" x14ac:dyDescent="0.3">
      <c r="U399" s="1" t="s">
        <v>714</v>
      </c>
      <c r="V399" s="1"/>
    </row>
    <row r="400" spans="21:22" x14ac:dyDescent="0.3">
      <c r="U400" s="1" t="s">
        <v>715</v>
      </c>
      <c r="V400" s="1"/>
    </row>
    <row r="401" spans="21:22" x14ac:dyDescent="0.3">
      <c r="U401" s="1" t="s">
        <v>716</v>
      </c>
      <c r="V401" s="1"/>
    </row>
    <row r="402" spans="21:22" x14ac:dyDescent="0.3">
      <c r="U402" s="1" t="s">
        <v>717</v>
      </c>
      <c r="V402" s="1"/>
    </row>
    <row r="403" spans="21:22" x14ac:dyDescent="0.3">
      <c r="U403" s="1" t="s">
        <v>718</v>
      </c>
      <c r="V403" s="1"/>
    </row>
    <row r="404" spans="21:22" x14ac:dyDescent="0.3">
      <c r="U404" s="1" t="s">
        <v>719</v>
      </c>
      <c r="V404" s="1"/>
    </row>
    <row r="405" spans="21:22" x14ac:dyDescent="0.3">
      <c r="U405" s="1" t="s">
        <v>720</v>
      </c>
      <c r="V405" s="1"/>
    </row>
    <row r="406" spans="21:22" x14ac:dyDescent="0.3">
      <c r="U406" s="1" t="s">
        <v>721</v>
      </c>
      <c r="V406" s="1"/>
    </row>
    <row r="407" spans="21:22" x14ac:dyDescent="0.3">
      <c r="U407" s="1" t="s">
        <v>722</v>
      </c>
      <c r="V407" s="1"/>
    </row>
    <row r="408" spans="21:22" x14ac:dyDescent="0.3">
      <c r="U408" s="1" t="s">
        <v>723</v>
      </c>
      <c r="V408" s="1"/>
    </row>
    <row r="409" spans="21:22" x14ac:dyDescent="0.3">
      <c r="U409" s="1" t="s">
        <v>724</v>
      </c>
      <c r="V409" s="1"/>
    </row>
    <row r="410" spans="21:22" x14ac:dyDescent="0.3">
      <c r="U410" s="1" t="s">
        <v>725</v>
      </c>
      <c r="V410" s="1"/>
    </row>
    <row r="411" spans="21:22" x14ac:dyDescent="0.3">
      <c r="U411" s="1" t="s">
        <v>726</v>
      </c>
      <c r="V411" s="1"/>
    </row>
    <row r="412" spans="21:22" x14ac:dyDescent="0.3">
      <c r="U412" s="1" t="s">
        <v>727</v>
      </c>
      <c r="V412" s="1"/>
    </row>
    <row r="413" spans="21:22" x14ac:dyDescent="0.3">
      <c r="U413" s="1" t="s">
        <v>728</v>
      </c>
      <c r="V413" s="1"/>
    </row>
    <row r="414" spans="21:22" x14ac:dyDescent="0.3">
      <c r="U414" s="1" t="s">
        <v>729</v>
      </c>
      <c r="V414" s="1"/>
    </row>
    <row r="415" spans="21:22" x14ac:dyDescent="0.3">
      <c r="U415" s="1" t="s">
        <v>730</v>
      </c>
      <c r="V415" s="1"/>
    </row>
    <row r="416" spans="21:22" x14ac:dyDescent="0.3">
      <c r="U416" s="1" t="s">
        <v>731</v>
      </c>
      <c r="V416" s="1"/>
    </row>
    <row r="417" spans="21:22" x14ac:dyDescent="0.3">
      <c r="U417" s="1" t="s">
        <v>732</v>
      </c>
      <c r="V417" s="1"/>
    </row>
    <row r="418" spans="21:22" x14ac:dyDescent="0.3">
      <c r="U418" s="1" t="s">
        <v>733</v>
      </c>
      <c r="V418" s="1"/>
    </row>
    <row r="419" spans="21:22" x14ac:dyDescent="0.3">
      <c r="U419" s="1" t="s">
        <v>734</v>
      </c>
      <c r="V419" s="1"/>
    </row>
    <row r="420" spans="21:22" x14ac:dyDescent="0.3">
      <c r="U420" s="1" t="s">
        <v>735</v>
      </c>
      <c r="V420" s="1"/>
    </row>
    <row r="421" spans="21:22" x14ac:dyDescent="0.3">
      <c r="U421" s="1" t="s">
        <v>736</v>
      </c>
      <c r="V421" s="1"/>
    </row>
    <row r="422" spans="21:22" x14ac:dyDescent="0.3">
      <c r="U422" s="1" t="s">
        <v>737</v>
      </c>
      <c r="V422" s="1"/>
    </row>
    <row r="423" spans="21:22" x14ac:dyDescent="0.3">
      <c r="U423" s="1" t="s">
        <v>738</v>
      </c>
      <c r="V423" s="1"/>
    </row>
    <row r="424" spans="21:22" x14ac:dyDescent="0.3">
      <c r="U424" s="1" t="s">
        <v>739</v>
      </c>
      <c r="V424" s="1"/>
    </row>
    <row r="425" spans="21:22" x14ac:dyDescent="0.3">
      <c r="U425" s="1" t="s">
        <v>740</v>
      </c>
      <c r="V425" s="1"/>
    </row>
    <row r="426" spans="21:22" x14ac:dyDescent="0.3">
      <c r="U426" s="1" t="s">
        <v>741</v>
      </c>
      <c r="V426" s="1"/>
    </row>
    <row r="427" spans="21:22" x14ac:dyDescent="0.3">
      <c r="U427" s="1" t="s">
        <v>742</v>
      </c>
      <c r="V427" s="1"/>
    </row>
    <row r="428" spans="21:22" x14ac:dyDescent="0.3">
      <c r="U428" s="1" t="s">
        <v>743</v>
      </c>
      <c r="V428" s="1"/>
    </row>
    <row r="429" spans="21:22" x14ac:dyDescent="0.3">
      <c r="U429" s="1" t="s">
        <v>744</v>
      </c>
      <c r="V429" s="1"/>
    </row>
    <row r="430" spans="21:22" x14ac:dyDescent="0.3">
      <c r="U430" s="1" t="s">
        <v>745</v>
      </c>
      <c r="V430" s="1"/>
    </row>
    <row r="431" spans="21:22" x14ac:dyDescent="0.3">
      <c r="U431" s="1" t="s">
        <v>746</v>
      </c>
      <c r="V431" s="1"/>
    </row>
    <row r="432" spans="21:22" x14ac:dyDescent="0.3">
      <c r="U432" s="1" t="s">
        <v>747</v>
      </c>
      <c r="V432" s="1"/>
    </row>
    <row r="433" spans="21:22" x14ac:dyDescent="0.3">
      <c r="U433" s="1" t="s">
        <v>748</v>
      </c>
      <c r="V433" s="1"/>
    </row>
    <row r="434" spans="21:22" x14ac:dyDescent="0.3">
      <c r="U434" s="1" t="s">
        <v>749</v>
      </c>
      <c r="V434" s="1"/>
    </row>
    <row r="435" spans="21:22" x14ac:dyDescent="0.3">
      <c r="U435" s="1" t="s">
        <v>750</v>
      </c>
      <c r="V435" s="1"/>
    </row>
    <row r="436" spans="21:22" x14ac:dyDescent="0.3">
      <c r="U436" s="1" t="s">
        <v>751</v>
      </c>
      <c r="V436" s="1"/>
    </row>
    <row r="437" spans="21:22" x14ac:dyDescent="0.3">
      <c r="U437" s="1" t="s">
        <v>752</v>
      </c>
      <c r="V437" s="1"/>
    </row>
    <row r="438" spans="21:22" x14ac:dyDescent="0.3">
      <c r="U438" s="1" t="s">
        <v>753</v>
      </c>
      <c r="V438" s="1"/>
    </row>
    <row r="439" spans="21:22" x14ac:dyDescent="0.3">
      <c r="U439" s="1" t="s">
        <v>754</v>
      </c>
      <c r="V439" s="1"/>
    </row>
    <row r="440" spans="21:22" x14ac:dyDescent="0.3">
      <c r="U440" s="1" t="s">
        <v>755</v>
      </c>
      <c r="V440" s="1"/>
    </row>
    <row r="441" spans="21:22" x14ac:dyDescent="0.3">
      <c r="U441" s="1" t="s">
        <v>756</v>
      </c>
      <c r="V441" s="1"/>
    </row>
    <row r="442" spans="21:22" x14ac:dyDescent="0.3">
      <c r="U442" s="1" t="s">
        <v>757</v>
      </c>
      <c r="V442" s="1"/>
    </row>
    <row r="443" spans="21:22" x14ac:dyDescent="0.3">
      <c r="U443" s="1" t="s">
        <v>758</v>
      </c>
      <c r="V443" s="1"/>
    </row>
    <row r="444" spans="21:22" x14ac:dyDescent="0.3">
      <c r="U444" s="1" t="s">
        <v>759</v>
      </c>
      <c r="V444" s="1"/>
    </row>
    <row r="445" spans="21:22" x14ac:dyDescent="0.3">
      <c r="U445" s="1" t="s">
        <v>760</v>
      </c>
      <c r="V445" s="1"/>
    </row>
    <row r="446" spans="21:22" x14ac:dyDescent="0.3">
      <c r="U446" s="1" t="s">
        <v>761</v>
      </c>
      <c r="V446" s="1"/>
    </row>
    <row r="447" spans="21:22" x14ac:dyDescent="0.3">
      <c r="U447" s="1" t="s">
        <v>762</v>
      </c>
      <c r="V447" s="1"/>
    </row>
    <row r="448" spans="21:22" x14ac:dyDescent="0.3">
      <c r="U448" s="1" t="s">
        <v>763</v>
      </c>
      <c r="V448" s="1"/>
    </row>
    <row r="449" spans="21:22" x14ac:dyDescent="0.3">
      <c r="U449" s="1" t="s">
        <v>764</v>
      </c>
      <c r="V449" s="1"/>
    </row>
    <row r="450" spans="21:22" x14ac:dyDescent="0.3">
      <c r="U450" s="1" t="s">
        <v>765</v>
      </c>
      <c r="V450" s="1"/>
    </row>
    <row r="451" spans="21:22" x14ac:dyDescent="0.3">
      <c r="U451" s="1" t="s">
        <v>766</v>
      </c>
      <c r="V451" s="1"/>
    </row>
    <row r="452" spans="21:22" x14ac:dyDescent="0.3">
      <c r="U452" s="1" t="s">
        <v>767</v>
      </c>
      <c r="V452" s="1"/>
    </row>
    <row r="453" spans="21:22" x14ac:dyDescent="0.3">
      <c r="U453" s="1" t="s">
        <v>768</v>
      </c>
      <c r="V453" s="1"/>
    </row>
    <row r="454" spans="21:22" x14ac:dyDescent="0.3">
      <c r="U454" s="1" t="s">
        <v>769</v>
      </c>
      <c r="V454" s="1"/>
    </row>
    <row r="455" spans="21:22" x14ac:dyDescent="0.3">
      <c r="U455" s="1" t="s">
        <v>770</v>
      </c>
      <c r="V455" s="1"/>
    </row>
    <row r="456" spans="21:22" x14ac:dyDescent="0.3">
      <c r="U456" s="1" t="s">
        <v>771</v>
      </c>
      <c r="V456" s="1"/>
    </row>
    <row r="457" spans="21:22" x14ac:dyDescent="0.3">
      <c r="U457" s="1" t="s">
        <v>772</v>
      </c>
      <c r="V457" s="1"/>
    </row>
    <row r="458" spans="21:22" x14ac:dyDescent="0.3">
      <c r="U458" s="1" t="s">
        <v>773</v>
      </c>
      <c r="V458" s="1"/>
    </row>
    <row r="459" spans="21:22" x14ac:dyDescent="0.3">
      <c r="U459" s="1" t="s">
        <v>774</v>
      </c>
      <c r="V459" s="1"/>
    </row>
    <row r="460" spans="21:22" x14ac:dyDescent="0.3">
      <c r="U460" s="1" t="s">
        <v>775</v>
      </c>
      <c r="V460" s="1"/>
    </row>
    <row r="461" spans="21:22" x14ac:dyDescent="0.3">
      <c r="U461" s="1" t="s">
        <v>776</v>
      </c>
      <c r="V461" s="1"/>
    </row>
    <row r="462" spans="21:22" x14ac:dyDescent="0.3">
      <c r="U462" s="1" t="s">
        <v>777</v>
      </c>
      <c r="V462" s="1"/>
    </row>
    <row r="463" spans="21:22" x14ac:dyDescent="0.3">
      <c r="U463" s="1" t="s">
        <v>778</v>
      </c>
      <c r="V463" s="1"/>
    </row>
    <row r="464" spans="21:22" x14ac:dyDescent="0.3">
      <c r="U464" s="1" t="s">
        <v>779</v>
      </c>
      <c r="V464" s="1"/>
    </row>
    <row r="465" spans="21:22" x14ac:dyDescent="0.3">
      <c r="U465" s="1" t="s">
        <v>780</v>
      </c>
      <c r="V465" s="1"/>
    </row>
    <row r="466" spans="21:22" x14ac:dyDescent="0.3">
      <c r="U466" s="1" t="s">
        <v>781</v>
      </c>
      <c r="V466" s="1"/>
    </row>
    <row r="467" spans="21:22" x14ac:dyDescent="0.3">
      <c r="U467" s="1" t="s">
        <v>782</v>
      </c>
      <c r="V467" s="1"/>
    </row>
    <row r="468" spans="21:22" x14ac:dyDescent="0.3">
      <c r="U468" s="1" t="s">
        <v>783</v>
      </c>
      <c r="V468" s="1"/>
    </row>
    <row r="469" spans="21:22" x14ac:dyDescent="0.3">
      <c r="U469" s="1" t="s">
        <v>784</v>
      </c>
      <c r="V469" s="1"/>
    </row>
    <row r="470" spans="21:22" x14ac:dyDescent="0.3">
      <c r="U470" s="1" t="s">
        <v>785</v>
      </c>
      <c r="V470" s="1"/>
    </row>
    <row r="471" spans="21:22" x14ac:dyDescent="0.3">
      <c r="U471" s="1" t="s">
        <v>786</v>
      </c>
      <c r="V471" s="1"/>
    </row>
    <row r="472" spans="21:22" x14ac:dyDescent="0.3">
      <c r="U472" s="1" t="s">
        <v>787</v>
      </c>
      <c r="V472" s="1"/>
    </row>
    <row r="473" spans="21:22" x14ac:dyDescent="0.3">
      <c r="U473" s="1" t="s">
        <v>788</v>
      </c>
      <c r="V473" s="1"/>
    </row>
    <row r="474" spans="21:22" x14ac:dyDescent="0.3">
      <c r="U474" s="1" t="s">
        <v>789</v>
      </c>
      <c r="V474" s="1"/>
    </row>
    <row r="475" spans="21:22" x14ac:dyDescent="0.3">
      <c r="U475" s="1" t="s">
        <v>790</v>
      </c>
      <c r="V475" s="1"/>
    </row>
    <row r="476" spans="21:22" x14ac:dyDescent="0.3">
      <c r="U476" s="1" t="s">
        <v>791</v>
      </c>
      <c r="V476" s="1"/>
    </row>
    <row r="477" spans="21:22" x14ac:dyDescent="0.3">
      <c r="U477" s="1" t="s">
        <v>792</v>
      </c>
      <c r="V477" s="1"/>
    </row>
    <row r="478" spans="21:22" x14ac:dyDescent="0.3">
      <c r="U478" s="1" t="s">
        <v>793</v>
      </c>
      <c r="V478" s="1"/>
    </row>
    <row r="479" spans="21:22" x14ac:dyDescent="0.3">
      <c r="U479" s="1" t="s">
        <v>794</v>
      </c>
      <c r="V479" s="1"/>
    </row>
    <row r="480" spans="21:22" x14ac:dyDescent="0.3">
      <c r="U480" s="1" t="s">
        <v>795</v>
      </c>
      <c r="V480" s="1"/>
    </row>
    <row r="481" spans="21:22" x14ac:dyDescent="0.3">
      <c r="U481" s="1" t="s">
        <v>796</v>
      </c>
      <c r="V481" s="1"/>
    </row>
    <row r="482" spans="21:22" x14ac:dyDescent="0.3">
      <c r="U482" s="1" t="s">
        <v>797</v>
      </c>
      <c r="V482" s="1"/>
    </row>
    <row r="483" spans="21:22" x14ac:dyDescent="0.3">
      <c r="U483" s="1" t="s">
        <v>798</v>
      </c>
      <c r="V483" s="1"/>
    </row>
    <row r="484" spans="21:22" x14ac:dyDescent="0.3">
      <c r="U484" s="1" t="s">
        <v>799</v>
      </c>
      <c r="V484" s="1"/>
    </row>
    <row r="485" spans="21:22" x14ac:dyDescent="0.3">
      <c r="U485" s="1" t="s">
        <v>800</v>
      </c>
      <c r="V485" s="1"/>
    </row>
    <row r="486" spans="21:22" x14ac:dyDescent="0.3">
      <c r="U486" s="1" t="s">
        <v>801</v>
      </c>
      <c r="V486" s="1"/>
    </row>
    <row r="487" spans="21:22" x14ac:dyDescent="0.3">
      <c r="U487" s="1" t="s">
        <v>802</v>
      </c>
      <c r="V487" s="1"/>
    </row>
    <row r="488" spans="21:22" x14ac:dyDescent="0.3">
      <c r="U488" s="1" t="s">
        <v>803</v>
      </c>
      <c r="V488" s="1"/>
    </row>
    <row r="489" spans="21:22" x14ac:dyDescent="0.3">
      <c r="U489" s="1" t="s">
        <v>804</v>
      </c>
      <c r="V489" s="1"/>
    </row>
    <row r="490" spans="21:22" x14ac:dyDescent="0.3">
      <c r="U490" s="1" t="s">
        <v>805</v>
      </c>
      <c r="V490" s="1"/>
    </row>
    <row r="491" spans="21:22" x14ac:dyDescent="0.3">
      <c r="U491" s="1" t="s">
        <v>806</v>
      </c>
      <c r="V491" s="1"/>
    </row>
    <row r="492" spans="21:22" x14ac:dyDescent="0.3">
      <c r="U492" s="1" t="s">
        <v>807</v>
      </c>
      <c r="V492" s="1"/>
    </row>
    <row r="493" spans="21:22" x14ac:dyDescent="0.3">
      <c r="U493" s="1" t="s">
        <v>808</v>
      </c>
      <c r="V493" s="1"/>
    </row>
    <row r="494" spans="21:22" x14ac:dyDescent="0.3">
      <c r="U494" s="1" t="s">
        <v>809</v>
      </c>
      <c r="V494" s="1"/>
    </row>
    <row r="495" spans="21:22" x14ac:dyDescent="0.3">
      <c r="U495" s="1" t="s">
        <v>810</v>
      </c>
      <c r="V495" s="1"/>
    </row>
    <row r="496" spans="21:22" x14ac:dyDescent="0.3">
      <c r="U496" s="1" t="s">
        <v>811</v>
      </c>
      <c r="V496" s="1"/>
    </row>
    <row r="497" spans="21:22" x14ac:dyDescent="0.3">
      <c r="U497" s="1" t="s">
        <v>812</v>
      </c>
      <c r="V497" s="1"/>
    </row>
    <row r="498" spans="21:22" x14ac:dyDescent="0.3">
      <c r="U498" s="1" t="s">
        <v>813</v>
      </c>
      <c r="V498" s="1"/>
    </row>
    <row r="499" spans="21:22" x14ac:dyDescent="0.3">
      <c r="U499" s="1" t="s">
        <v>814</v>
      </c>
      <c r="V499" s="1"/>
    </row>
    <row r="500" spans="21:22" x14ac:dyDescent="0.3">
      <c r="U500" s="1" t="s">
        <v>815</v>
      </c>
      <c r="V500" s="1"/>
    </row>
    <row r="501" spans="21:22" x14ac:dyDescent="0.3">
      <c r="U501" s="1" t="s">
        <v>816</v>
      </c>
      <c r="V501" s="1"/>
    </row>
    <row r="502" spans="21:22" x14ac:dyDescent="0.3">
      <c r="U502" s="1" t="s">
        <v>817</v>
      </c>
      <c r="V502" s="1"/>
    </row>
    <row r="503" spans="21:22" x14ac:dyDescent="0.3">
      <c r="U503" s="1" t="s">
        <v>818</v>
      </c>
      <c r="V503" s="1"/>
    </row>
    <row r="504" spans="21:22" x14ac:dyDescent="0.3">
      <c r="U504" s="1" t="s">
        <v>819</v>
      </c>
      <c r="V504" s="1"/>
    </row>
    <row r="505" spans="21:22" x14ac:dyDescent="0.3">
      <c r="U505" s="1" t="s">
        <v>820</v>
      </c>
      <c r="V505" s="1"/>
    </row>
    <row r="506" spans="21:22" x14ac:dyDescent="0.3">
      <c r="U506" s="1" t="s">
        <v>821</v>
      </c>
      <c r="V506" s="1"/>
    </row>
    <row r="507" spans="21:22" x14ac:dyDescent="0.3">
      <c r="U507" s="1" t="s">
        <v>822</v>
      </c>
      <c r="V507" s="1"/>
    </row>
    <row r="508" spans="21:22" x14ac:dyDescent="0.3">
      <c r="U508" s="1" t="s">
        <v>823</v>
      </c>
      <c r="V508" s="1"/>
    </row>
    <row r="509" spans="21:22" x14ac:dyDescent="0.3">
      <c r="U509" s="1" t="s">
        <v>824</v>
      </c>
      <c r="V509" s="1"/>
    </row>
    <row r="510" spans="21:22" x14ac:dyDescent="0.3">
      <c r="U510" s="1" t="s">
        <v>825</v>
      </c>
      <c r="V510" s="1"/>
    </row>
    <row r="511" spans="21:22" x14ac:dyDescent="0.3">
      <c r="U511" s="1" t="s">
        <v>826</v>
      </c>
      <c r="V511" s="1"/>
    </row>
    <row r="512" spans="21:22" x14ac:dyDescent="0.3">
      <c r="U512" s="1" t="s">
        <v>827</v>
      </c>
      <c r="V512" s="1"/>
    </row>
    <row r="513" spans="21:22" x14ac:dyDescent="0.3">
      <c r="U513" s="1" t="s">
        <v>828</v>
      </c>
      <c r="V513" s="1"/>
    </row>
    <row r="514" spans="21:22" x14ac:dyDescent="0.3">
      <c r="U514" s="1" t="s">
        <v>829</v>
      </c>
      <c r="V514" s="1"/>
    </row>
    <row r="515" spans="21:22" x14ac:dyDescent="0.3">
      <c r="U515" s="1" t="s">
        <v>830</v>
      </c>
      <c r="V515" s="1"/>
    </row>
    <row r="516" spans="21:22" x14ac:dyDescent="0.3">
      <c r="U516" s="1" t="s">
        <v>831</v>
      </c>
      <c r="V516" s="1"/>
    </row>
    <row r="517" spans="21:22" x14ac:dyDescent="0.3">
      <c r="U517" s="1" t="s">
        <v>832</v>
      </c>
      <c r="V517" s="1"/>
    </row>
    <row r="518" spans="21:22" x14ac:dyDescent="0.3">
      <c r="U518" s="1" t="s">
        <v>833</v>
      </c>
      <c r="V518" s="1"/>
    </row>
    <row r="519" spans="21:22" x14ac:dyDescent="0.3">
      <c r="U519" s="1" t="s">
        <v>834</v>
      </c>
      <c r="V519" s="1"/>
    </row>
    <row r="520" spans="21:22" x14ac:dyDescent="0.3">
      <c r="U520" s="1" t="s">
        <v>835</v>
      </c>
      <c r="V520" s="1"/>
    </row>
    <row r="521" spans="21:22" x14ac:dyDescent="0.3">
      <c r="U521" s="1" t="s">
        <v>836</v>
      </c>
      <c r="V521" s="1"/>
    </row>
    <row r="522" spans="21:22" x14ac:dyDescent="0.3">
      <c r="U522" s="1" t="s">
        <v>837</v>
      </c>
      <c r="V522" s="1"/>
    </row>
    <row r="523" spans="21:22" x14ac:dyDescent="0.3">
      <c r="U523" s="1" t="s">
        <v>838</v>
      </c>
      <c r="V523" s="1"/>
    </row>
    <row r="524" spans="21:22" x14ac:dyDescent="0.3">
      <c r="U524" s="1" t="s">
        <v>839</v>
      </c>
      <c r="V524" s="1"/>
    </row>
    <row r="525" spans="21:22" x14ac:dyDescent="0.3">
      <c r="U525" s="1" t="s">
        <v>840</v>
      </c>
      <c r="V525" s="1"/>
    </row>
    <row r="526" spans="21:22" x14ac:dyDescent="0.3">
      <c r="U526" s="1" t="s">
        <v>841</v>
      </c>
      <c r="V526" s="1"/>
    </row>
    <row r="527" spans="21:22" x14ac:dyDescent="0.3">
      <c r="U527" s="1" t="s">
        <v>842</v>
      </c>
      <c r="V527" s="1"/>
    </row>
    <row r="528" spans="21:22" x14ac:dyDescent="0.3">
      <c r="U528" s="1" t="s">
        <v>843</v>
      </c>
      <c r="V528" s="1"/>
    </row>
    <row r="529" spans="21:22" x14ac:dyDescent="0.3">
      <c r="U529" s="1" t="s">
        <v>844</v>
      </c>
      <c r="V529" s="1"/>
    </row>
    <row r="530" spans="21:22" x14ac:dyDescent="0.3">
      <c r="U530" s="1" t="s">
        <v>845</v>
      </c>
      <c r="V530" s="1"/>
    </row>
    <row r="531" spans="21:22" x14ac:dyDescent="0.3">
      <c r="U531" s="1" t="s">
        <v>846</v>
      </c>
      <c r="V531" s="1"/>
    </row>
    <row r="532" spans="21:22" x14ac:dyDescent="0.3">
      <c r="U532" s="1" t="s">
        <v>847</v>
      </c>
      <c r="V532" s="1"/>
    </row>
    <row r="533" spans="21:22" x14ac:dyDescent="0.3">
      <c r="U533" s="1" t="s">
        <v>848</v>
      </c>
      <c r="V533" s="1"/>
    </row>
    <row r="534" spans="21:22" x14ac:dyDescent="0.3">
      <c r="U534" s="1" t="s">
        <v>849</v>
      </c>
      <c r="V534" s="1"/>
    </row>
    <row r="535" spans="21:22" x14ac:dyDescent="0.3">
      <c r="U535" s="1" t="s">
        <v>850</v>
      </c>
      <c r="V535" s="1"/>
    </row>
    <row r="536" spans="21:22" x14ac:dyDescent="0.3">
      <c r="U536" s="1" t="s">
        <v>851</v>
      </c>
      <c r="V536" s="1"/>
    </row>
    <row r="537" spans="21:22" x14ac:dyDescent="0.3">
      <c r="U537" s="1" t="s">
        <v>852</v>
      </c>
      <c r="V537" s="1"/>
    </row>
    <row r="538" spans="21:22" x14ac:dyDescent="0.3">
      <c r="U538" s="1" t="s">
        <v>853</v>
      </c>
      <c r="V538" s="1"/>
    </row>
    <row r="539" spans="21:22" x14ac:dyDescent="0.3">
      <c r="U539" s="1" t="s">
        <v>854</v>
      </c>
      <c r="V539" s="1"/>
    </row>
    <row r="540" spans="21:22" x14ac:dyDescent="0.3">
      <c r="U540" s="1" t="s">
        <v>855</v>
      </c>
      <c r="V540" s="1"/>
    </row>
    <row r="541" spans="21:22" x14ac:dyDescent="0.3">
      <c r="U541" s="1" t="s">
        <v>856</v>
      </c>
      <c r="V541" s="1"/>
    </row>
    <row r="542" spans="21:22" x14ac:dyDescent="0.3">
      <c r="U542" s="1" t="s">
        <v>857</v>
      </c>
      <c r="V542" s="1"/>
    </row>
    <row r="543" spans="21:22" x14ac:dyDescent="0.3">
      <c r="U543" s="1" t="s">
        <v>858</v>
      </c>
      <c r="V543" s="1"/>
    </row>
    <row r="544" spans="21:22" x14ac:dyDescent="0.3">
      <c r="U544" s="1" t="s">
        <v>859</v>
      </c>
      <c r="V544" s="1"/>
    </row>
    <row r="545" spans="21:22" x14ac:dyDescent="0.3">
      <c r="U545" s="1" t="s">
        <v>860</v>
      </c>
      <c r="V545" s="1"/>
    </row>
    <row r="546" spans="21:22" x14ac:dyDescent="0.3">
      <c r="U546" s="1" t="s">
        <v>861</v>
      </c>
      <c r="V546" s="1"/>
    </row>
    <row r="547" spans="21:22" x14ac:dyDescent="0.3">
      <c r="U547" s="1" t="s">
        <v>862</v>
      </c>
      <c r="V547" s="1"/>
    </row>
    <row r="548" spans="21:22" x14ac:dyDescent="0.3">
      <c r="U548" s="1" t="s">
        <v>863</v>
      </c>
      <c r="V548" s="1"/>
    </row>
    <row r="549" spans="21:22" x14ac:dyDescent="0.3">
      <c r="U549" s="1" t="s">
        <v>864</v>
      </c>
      <c r="V549" s="1"/>
    </row>
    <row r="550" spans="21:22" x14ac:dyDescent="0.3">
      <c r="U550" s="1" t="s">
        <v>865</v>
      </c>
      <c r="V550" s="1"/>
    </row>
    <row r="551" spans="21:22" x14ac:dyDescent="0.3">
      <c r="U551" s="1" t="s">
        <v>866</v>
      </c>
      <c r="V551" s="1"/>
    </row>
    <row r="552" spans="21:22" x14ac:dyDescent="0.3">
      <c r="U552" s="1" t="s">
        <v>867</v>
      </c>
      <c r="V552" s="1"/>
    </row>
    <row r="553" spans="21:22" x14ac:dyDescent="0.3">
      <c r="U553" s="1" t="s">
        <v>868</v>
      </c>
      <c r="V553" s="1"/>
    </row>
    <row r="554" spans="21:22" x14ac:dyDescent="0.3">
      <c r="U554" s="1" t="s">
        <v>869</v>
      </c>
      <c r="V554" s="1"/>
    </row>
    <row r="555" spans="21:22" x14ac:dyDescent="0.3">
      <c r="U555" s="1" t="s">
        <v>870</v>
      </c>
      <c r="V555" s="1"/>
    </row>
    <row r="556" spans="21:22" x14ac:dyDescent="0.3">
      <c r="U556" s="1" t="s">
        <v>871</v>
      </c>
      <c r="V556" s="1"/>
    </row>
    <row r="557" spans="21:22" x14ac:dyDescent="0.3">
      <c r="U557" s="1" t="s">
        <v>872</v>
      </c>
      <c r="V557" s="1"/>
    </row>
    <row r="558" spans="21:22" x14ac:dyDescent="0.3">
      <c r="U558" s="1" t="s">
        <v>873</v>
      </c>
      <c r="V558" s="1"/>
    </row>
    <row r="559" spans="21:22" x14ac:dyDescent="0.3">
      <c r="U559" s="1" t="s">
        <v>874</v>
      </c>
      <c r="V559" s="1"/>
    </row>
    <row r="560" spans="21:22" x14ac:dyDescent="0.3">
      <c r="U560" s="1" t="s">
        <v>875</v>
      </c>
      <c r="V560" s="1"/>
    </row>
    <row r="561" spans="21:22" x14ac:dyDescent="0.3">
      <c r="U561" s="1" t="s">
        <v>876</v>
      </c>
      <c r="V561" s="1"/>
    </row>
    <row r="562" spans="21:22" x14ac:dyDescent="0.3">
      <c r="U562" s="1" t="s">
        <v>877</v>
      </c>
      <c r="V562" s="1"/>
    </row>
    <row r="563" spans="21:22" x14ac:dyDescent="0.3">
      <c r="U563" s="1" t="s">
        <v>878</v>
      </c>
      <c r="V563" s="1"/>
    </row>
    <row r="564" spans="21:22" x14ac:dyDescent="0.3">
      <c r="U564" s="1" t="s">
        <v>879</v>
      </c>
      <c r="V564" s="1"/>
    </row>
    <row r="565" spans="21:22" x14ac:dyDescent="0.3">
      <c r="U565" s="1" t="s">
        <v>880</v>
      </c>
      <c r="V565" s="1"/>
    </row>
    <row r="566" spans="21:22" x14ac:dyDescent="0.3">
      <c r="U566" s="1" t="s">
        <v>881</v>
      </c>
      <c r="V566" s="1"/>
    </row>
    <row r="567" spans="21:22" x14ac:dyDescent="0.3">
      <c r="U567" s="1" t="s">
        <v>882</v>
      </c>
      <c r="V567" s="1"/>
    </row>
    <row r="568" spans="21:22" x14ac:dyDescent="0.3">
      <c r="U568" s="1" t="s">
        <v>883</v>
      </c>
      <c r="V568" s="1"/>
    </row>
    <row r="569" spans="21:22" x14ac:dyDescent="0.3">
      <c r="U569" s="1" t="s">
        <v>884</v>
      </c>
      <c r="V569" s="1"/>
    </row>
    <row r="570" spans="21:22" x14ac:dyDescent="0.3">
      <c r="U570" s="1" t="s">
        <v>885</v>
      </c>
      <c r="V570" s="1"/>
    </row>
    <row r="571" spans="21:22" x14ac:dyDescent="0.3">
      <c r="U571" s="1" t="s">
        <v>886</v>
      </c>
      <c r="V571" s="1"/>
    </row>
    <row r="572" spans="21:22" x14ac:dyDescent="0.3">
      <c r="U572" s="1" t="s">
        <v>887</v>
      </c>
      <c r="V572" s="1"/>
    </row>
    <row r="573" spans="21:22" x14ac:dyDescent="0.3">
      <c r="U573" s="1" t="s">
        <v>888</v>
      </c>
      <c r="V573" s="1"/>
    </row>
    <row r="574" spans="21:22" x14ac:dyDescent="0.3">
      <c r="U574" s="1" t="s">
        <v>889</v>
      </c>
      <c r="V574" s="1"/>
    </row>
    <row r="575" spans="21:22" x14ac:dyDescent="0.3">
      <c r="U575" s="1" t="s">
        <v>890</v>
      </c>
      <c r="V575" s="1"/>
    </row>
    <row r="576" spans="21:22" x14ac:dyDescent="0.3">
      <c r="U576" s="1" t="s">
        <v>891</v>
      </c>
      <c r="V576" s="1"/>
    </row>
    <row r="577" spans="21:22" x14ac:dyDescent="0.3">
      <c r="U577" s="1" t="s">
        <v>892</v>
      </c>
      <c r="V577" s="1"/>
    </row>
    <row r="578" spans="21:22" x14ac:dyDescent="0.3">
      <c r="U578" s="1" t="s">
        <v>893</v>
      </c>
      <c r="V578" s="1"/>
    </row>
    <row r="579" spans="21:22" x14ac:dyDescent="0.3">
      <c r="U579" s="1" t="s">
        <v>894</v>
      </c>
      <c r="V579" s="1"/>
    </row>
    <row r="580" spans="21:22" x14ac:dyDescent="0.3">
      <c r="U580" s="1" t="s">
        <v>895</v>
      </c>
      <c r="V580" s="1"/>
    </row>
    <row r="581" spans="21:22" x14ac:dyDescent="0.3">
      <c r="U581" s="1" t="s">
        <v>896</v>
      </c>
      <c r="V581" s="1"/>
    </row>
    <row r="582" spans="21:22" x14ac:dyDescent="0.3">
      <c r="U582" s="1" t="s">
        <v>897</v>
      </c>
      <c r="V582" s="1"/>
    </row>
    <row r="583" spans="21:22" x14ac:dyDescent="0.3">
      <c r="U583" s="1" t="s">
        <v>898</v>
      </c>
      <c r="V583" s="1"/>
    </row>
    <row r="584" spans="21:22" x14ac:dyDescent="0.3">
      <c r="U584" s="1" t="s">
        <v>899</v>
      </c>
      <c r="V584" s="1"/>
    </row>
    <row r="585" spans="21:22" x14ac:dyDescent="0.3">
      <c r="U585" s="1" t="s">
        <v>900</v>
      </c>
      <c r="V585" s="1"/>
    </row>
    <row r="586" spans="21:22" x14ac:dyDescent="0.3">
      <c r="U586" s="1" t="s">
        <v>901</v>
      </c>
      <c r="V586" s="1"/>
    </row>
    <row r="587" spans="21:22" x14ac:dyDescent="0.3">
      <c r="U587" s="1" t="s">
        <v>902</v>
      </c>
      <c r="V587" s="1"/>
    </row>
    <row r="588" spans="21:22" x14ac:dyDescent="0.3">
      <c r="U588" s="1" t="s">
        <v>903</v>
      </c>
      <c r="V588" s="1"/>
    </row>
    <row r="589" spans="21:22" x14ac:dyDescent="0.3">
      <c r="U589" s="1" t="s">
        <v>904</v>
      </c>
      <c r="V589" s="1"/>
    </row>
    <row r="590" spans="21:22" x14ac:dyDescent="0.3">
      <c r="U590" s="1" t="s">
        <v>905</v>
      </c>
      <c r="V590" s="1"/>
    </row>
    <row r="591" spans="21:22" x14ac:dyDescent="0.3">
      <c r="U591" s="1" t="s">
        <v>906</v>
      </c>
      <c r="V591" s="1"/>
    </row>
    <row r="592" spans="21:22" x14ac:dyDescent="0.3">
      <c r="U592" s="1" t="s">
        <v>907</v>
      </c>
      <c r="V592" s="1"/>
    </row>
    <row r="593" spans="21:22" x14ac:dyDescent="0.3">
      <c r="U593" s="1" t="s">
        <v>908</v>
      </c>
      <c r="V593" s="1"/>
    </row>
    <row r="594" spans="21:22" x14ac:dyDescent="0.3">
      <c r="U594" s="1" t="s">
        <v>909</v>
      </c>
      <c r="V594" s="1"/>
    </row>
    <row r="595" spans="21:22" x14ac:dyDescent="0.3">
      <c r="U595" s="1" t="s">
        <v>910</v>
      </c>
      <c r="V595" s="1"/>
    </row>
    <row r="596" spans="21:22" x14ac:dyDescent="0.3">
      <c r="U596" s="1" t="s">
        <v>911</v>
      </c>
      <c r="V596" s="1"/>
    </row>
    <row r="597" spans="21:22" x14ac:dyDescent="0.3">
      <c r="U597" s="1" t="s">
        <v>912</v>
      </c>
      <c r="V597" s="1"/>
    </row>
    <row r="598" spans="21:22" x14ac:dyDescent="0.3">
      <c r="U598" s="1" t="s">
        <v>913</v>
      </c>
      <c r="V598" s="1"/>
    </row>
    <row r="599" spans="21:22" x14ac:dyDescent="0.3">
      <c r="U599" s="1" t="s">
        <v>914</v>
      </c>
      <c r="V599" s="1"/>
    </row>
    <row r="600" spans="21:22" x14ac:dyDescent="0.3">
      <c r="U600" s="1" t="s">
        <v>915</v>
      </c>
      <c r="V600" s="1"/>
    </row>
    <row r="601" spans="21:22" x14ac:dyDescent="0.3">
      <c r="U601" s="1" t="s">
        <v>916</v>
      </c>
      <c r="V601" s="1"/>
    </row>
    <row r="602" spans="21:22" x14ac:dyDescent="0.3">
      <c r="U602" s="1" t="s">
        <v>917</v>
      </c>
      <c r="V602" s="1"/>
    </row>
    <row r="603" spans="21:22" x14ac:dyDescent="0.3">
      <c r="U603" s="1" t="s">
        <v>918</v>
      </c>
      <c r="V603" s="1"/>
    </row>
    <row r="604" spans="21:22" x14ac:dyDescent="0.3">
      <c r="U604" s="1" t="s">
        <v>919</v>
      </c>
      <c r="V604" s="1"/>
    </row>
    <row r="605" spans="21:22" x14ac:dyDescent="0.3">
      <c r="U605" s="1" t="s">
        <v>920</v>
      </c>
      <c r="V605" s="1"/>
    </row>
    <row r="606" spans="21:22" x14ac:dyDescent="0.3">
      <c r="U606" s="1" t="s">
        <v>921</v>
      </c>
      <c r="V606" s="1"/>
    </row>
    <row r="607" spans="21:22" x14ac:dyDescent="0.3">
      <c r="U607" s="1" t="s">
        <v>922</v>
      </c>
      <c r="V607" s="1"/>
    </row>
    <row r="608" spans="21:22" x14ac:dyDescent="0.3">
      <c r="U608" s="1" t="s">
        <v>923</v>
      </c>
      <c r="V608" s="1"/>
    </row>
    <row r="609" spans="21:22" x14ac:dyDescent="0.3">
      <c r="U609" s="1" t="s">
        <v>924</v>
      </c>
      <c r="V609" s="1"/>
    </row>
    <row r="610" spans="21:22" x14ac:dyDescent="0.3">
      <c r="U610" s="1" t="s">
        <v>925</v>
      </c>
      <c r="V610" s="1"/>
    </row>
    <row r="611" spans="21:22" x14ac:dyDescent="0.3">
      <c r="U611" s="1" t="s">
        <v>926</v>
      </c>
      <c r="V611" s="1"/>
    </row>
    <row r="612" spans="21:22" x14ac:dyDescent="0.3">
      <c r="U612" s="1" t="s">
        <v>927</v>
      </c>
      <c r="V612" s="1"/>
    </row>
    <row r="613" spans="21:22" x14ac:dyDescent="0.3">
      <c r="U613" s="1" t="s">
        <v>928</v>
      </c>
      <c r="V613" s="1"/>
    </row>
    <row r="614" spans="21:22" x14ac:dyDescent="0.3">
      <c r="U614" s="1" t="s">
        <v>929</v>
      </c>
      <c r="V614" s="1"/>
    </row>
    <row r="615" spans="21:22" x14ac:dyDescent="0.3">
      <c r="U615" s="1" t="s">
        <v>930</v>
      </c>
      <c r="V615" s="1"/>
    </row>
    <row r="616" spans="21:22" x14ac:dyDescent="0.3">
      <c r="U616" s="1" t="s">
        <v>931</v>
      </c>
      <c r="V616" s="1"/>
    </row>
    <row r="617" spans="21:22" x14ac:dyDescent="0.3">
      <c r="U617" s="1" t="s">
        <v>932</v>
      </c>
      <c r="V617" s="1"/>
    </row>
    <row r="618" spans="21:22" x14ac:dyDescent="0.3">
      <c r="U618" s="1" t="s">
        <v>933</v>
      </c>
      <c r="V618" s="1"/>
    </row>
    <row r="619" spans="21:22" x14ac:dyDescent="0.3">
      <c r="U619" s="1" t="s">
        <v>934</v>
      </c>
      <c r="V619" s="1"/>
    </row>
    <row r="620" spans="21:22" x14ac:dyDescent="0.3">
      <c r="U620" s="1" t="s">
        <v>935</v>
      </c>
      <c r="V620" s="1"/>
    </row>
    <row r="621" spans="21:22" x14ac:dyDescent="0.3">
      <c r="U621" s="1" t="s">
        <v>936</v>
      </c>
      <c r="V621" s="1"/>
    </row>
    <row r="622" spans="21:22" x14ac:dyDescent="0.3">
      <c r="U622" s="1" t="s">
        <v>937</v>
      </c>
      <c r="V622" s="1"/>
    </row>
    <row r="623" spans="21:22" x14ac:dyDescent="0.3">
      <c r="U623" s="1" t="s">
        <v>938</v>
      </c>
      <c r="V623" s="1"/>
    </row>
    <row r="624" spans="21:22" x14ac:dyDescent="0.3">
      <c r="U624" s="1" t="s">
        <v>939</v>
      </c>
      <c r="V624" s="1"/>
    </row>
    <row r="625" spans="21:22" x14ac:dyDescent="0.3">
      <c r="U625" s="1" t="s">
        <v>940</v>
      </c>
      <c r="V625" s="1"/>
    </row>
    <row r="626" spans="21:22" x14ac:dyDescent="0.3">
      <c r="U626" s="1" t="s">
        <v>941</v>
      </c>
      <c r="V626" s="1"/>
    </row>
    <row r="627" spans="21:22" x14ac:dyDescent="0.3">
      <c r="U627" s="1" t="s">
        <v>942</v>
      </c>
      <c r="V627" s="1"/>
    </row>
    <row r="628" spans="21:22" x14ac:dyDescent="0.3">
      <c r="U628" s="1" t="s">
        <v>943</v>
      </c>
      <c r="V628" s="1"/>
    </row>
    <row r="629" spans="21:22" x14ac:dyDescent="0.3">
      <c r="U629" s="1" t="s">
        <v>944</v>
      </c>
      <c r="V629" s="1"/>
    </row>
    <row r="630" spans="21:22" x14ac:dyDescent="0.3">
      <c r="U630" s="1" t="s">
        <v>945</v>
      </c>
      <c r="V630" s="1"/>
    </row>
    <row r="631" spans="21:22" x14ac:dyDescent="0.3">
      <c r="U631" s="1" t="s">
        <v>946</v>
      </c>
      <c r="V631" s="1"/>
    </row>
    <row r="632" spans="21:22" x14ac:dyDescent="0.3">
      <c r="U632" s="1" t="s">
        <v>947</v>
      </c>
      <c r="V632" s="1"/>
    </row>
    <row r="633" spans="21:22" x14ac:dyDescent="0.3">
      <c r="U633" s="1" t="s">
        <v>948</v>
      </c>
      <c r="V633" s="1"/>
    </row>
    <row r="634" spans="21:22" x14ac:dyDescent="0.3">
      <c r="U634" s="1" t="s">
        <v>949</v>
      </c>
      <c r="V634" s="1"/>
    </row>
    <row r="635" spans="21:22" x14ac:dyDescent="0.3">
      <c r="U635" s="1" t="s">
        <v>950</v>
      </c>
      <c r="V635" s="1"/>
    </row>
    <row r="636" spans="21:22" x14ac:dyDescent="0.3">
      <c r="U636" s="1" t="s">
        <v>951</v>
      </c>
      <c r="V636" s="1"/>
    </row>
    <row r="637" spans="21:22" x14ac:dyDescent="0.3">
      <c r="U637" s="1" t="s">
        <v>952</v>
      </c>
      <c r="V637" s="1"/>
    </row>
    <row r="638" spans="21:22" x14ac:dyDescent="0.3">
      <c r="U638" s="1" t="s">
        <v>953</v>
      </c>
      <c r="V638" s="1"/>
    </row>
    <row r="639" spans="21:22" x14ac:dyDescent="0.3">
      <c r="U639" s="1" t="s">
        <v>954</v>
      </c>
      <c r="V639" s="1"/>
    </row>
    <row r="640" spans="21:22" x14ac:dyDescent="0.3">
      <c r="U640" s="1" t="s">
        <v>955</v>
      </c>
      <c r="V640" s="1"/>
    </row>
    <row r="641" spans="21:22" x14ac:dyDescent="0.3">
      <c r="U641" s="1" t="s">
        <v>956</v>
      </c>
      <c r="V641" s="1"/>
    </row>
    <row r="642" spans="21:22" x14ac:dyDescent="0.3">
      <c r="U642" s="1" t="s">
        <v>957</v>
      </c>
      <c r="V642" s="1"/>
    </row>
    <row r="643" spans="21:22" x14ac:dyDescent="0.3">
      <c r="U643" s="1" t="s">
        <v>958</v>
      </c>
      <c r="V643" s="1"/>
    </row>
    <row r="644" spans="21:22" x14ac:dyDescent="0.3">
      <c r="U644" s="1" t="s">
        <v>959</v>
      </c>
      <c r="V644" s="1"/>
    </row>
    <row r="645" spans="21:22" x14ac:dyDescent="0.3">
      <c r="U645" s="1" t="s">
        <v>960</v>
      </c>
      <c r="V645" s="1"/>
    </row>
    <row r="646" spans="21:22" x14ac:dyDescent="0.3">
      <c r="U646" s="1" t="s">
        <v>961</v>
      </c>
      <c r="V646" s="1"/>
    </row>
    <row r="647" spans="21:22" x14ac:dyDescent="0.3">
      <c r="U647" s="1" t="s">
        <v>962</v>
      </c>
      <c r="V647" s="1"/>
    </row>
    <row r="648" spans="21:22" x14ac:dyDescent="0.3">
      <c r="U648" s="1" t="s">
        <v>963</v>
      </c>
      <c r="V648" s="1"/>
    </row>
    <row r="649" spans="21:22" x14ac:dyDescent="0.3">
      <c r="U649" s="1" t="s">
        <v>964</v>
      </c>
      <c r="V649" s="1"/>
    </row>
    <row r="650" spans="21:22" x14ac:dyDescent="0.3">
      <c r="U650" s="1" t="s">
        <v>965</v>
      </c>
      <c r="V650" s="1"/>
    </row>
    <row r="651" spans="21:22" x14ac:dyDescent="0.3">
      <c r="U651" s="1" t="s">
        <v>966</v>
      </c>
      <c r="V651" s="1"/>
    </row>
    <row r="652" spans="21:22" x14ac:dyDescent="0.3">
      <c r="U652" s="1" t="s">
        <v>967</v>
      </c>
      <c r="V652" s="1"/>
    </row>
    <row r="653" spans="21:22" x14ac:dyDescent="0.3">
      <c r="U653" s="1" t="s">
        <v>968</v>
      </c>
      <c r="V653" s="1"/>
    </row>
    <row r="654" spans="21:22" x14ac:dyDescent="0.3">
      <c r="U654" s="1" t="s">
        <v>969</v>
      </c>
      <c r="V654" s="1"/>
    </row>
    <row r="655" spans="21:22" x14ac:dyDescent="0.3">
      <c r="U655" s="1" t="s">
        <v>970</v>
      </c>
      <c r="V655" s="1"/>
    </row>
    <row r="656" spans="21:22" x14ac:dyDescent="0.3">
      <c r="U656" s="1" t="s">
        <v>971</v>
      </c>
      <c r="V656" s="1"/>
    </row>
    <row r="657" spans="21:22" x14ac:dyDescent="0.3">
      <c r="U657" s="1" t="s">
        <v>972</v>
      </c>
      <c r="V657" s="1"/>
    </row>
    <row r="658" spans="21:22" x14ac:dyDescent="0.3">
      <c r="U658" s="1" t="s">
        <v>973</v>
      </c>
      <c r="V658" s="1"/>
    </row>
    <row r="659" spans="21:22" x14ac:dyDescent="0.3">
      <c r="U659" s="1" t="s">
        <v>974</v>
      </c>
      <c r="V659" s="1"/>
    </row>
    <row r="660" spans="21:22" x14ac:dyDescent="0.3">
      <c r="U660" s="1" t="s">
        <v>975</v>
      </c>
      <c r="V660" s="1"/>
    </row>
    <row r="661" spans="21:22" x14ac:dyDescent="0.3">
      <c r="U661" s="1" t="s">
        <v>976</v>
      </c>
      <c r="V661" s="1"/>
    </row>
    <row r="662" spans="21:22" x14ac:dyDescent="0.3">
      <c r="U662" s="1" t="s">
        <v>977</v>
      </c>
      <c r="V662" s="1"/>
    </row>
    <row r="663" spans="21:22" x14ac:dyDescent="0.3">
      <c r="U663" s="1" t="s">
        <v>978</v>
      </c>
      <c r="V663" s="1"/>
    </row>
    <row r="664" spans="21:22" x14ac:dyDescent="0.3">
      <c r="U664" s="1" t="s">
        <v>979</v>
      </c>
      <c r="V664" s="1"/>
    </row>
    <row r="665" spans="21:22" x14ac:dyDescent="0.3">
      <c r="U665" s="1" t="s">
        <v>980</v>
      </c>
      <c r="V665" s="1"/>
    </row>
    <row r="666" spans="21:22" x14ac:dyDescent="0.3">
      <c r="U666" s="1" t="s">
        <v>981</v>
      </c>
      <c r="V666" s="1"/>
    </row>
    <row r="667" spans="21:22" x14ac:dyDescent="0.3">
      <c r="U667" s="1" t="s">
        <v>982</v>
      </c>
      <c r="V667" s="1"/>
    </row>
    <row r="668" spans="21:22" x14ac:dyDescent="0.3">
      <c r="U668" s="1" t="s">
        <v>983</v>
      </c>
      <c r="V668" s="1"/>
    </row>
    <row r="669" spans="21:22" x14ac:dyDescent="0.3">
      <c r="U669" s="1" t="s">
        <v>984</v>
      </c>
      <c r="V669" s="1"/>
    </row>
    <row r="670" spans="21:22" x14ac:dyDescent="0.3">
      <c r="U670" s="1" t="s">
        <v>985</v>
      </c>
      <c r="V670" s="1"/>
    </row>
    <row r="671" spans="21:22" x14ac:dyDescent="0.3">
      <c r="U671" s="1" t="s">
        <v>986</v>
      </c>
      <c r="V671" s="1"/>
    </row>
    <row r="672" spans="21:22" x14ac:dyDescent="0.3">
      <c r="U672" s="1" t="s">
        <v>987</v>
      </c>
      <c r="V672" s="1"/>
    </row>
    <row r="673" spans="21:22" x14ac:dyDescent="0.3">
      <c r="U673" s="1" t="s">
        <v>988</v>
      </c>
      <c r="V673" s="1"/>
    </row>
    <row r="674" spans="21:22" x14ac:dyDescent="0.3">
      <c r="U674" s="1" t="s">
        <v>989</v>
      </c>
      <c r="V674" s="1"/>
    </row>
    <row r="675" spans="21:22" x14ac:dyDescent="0.3">
      <c r="U675" s="1" t="s">
        <v>990</v>
      </c>
      <c r="V675" s="1"/>
    </row>
    <row r="676" spans="21:22" x14ac:dyDescent="0.3">
      <c r="U676" s="1" t="s">
        <v>991</v>
      </c>
      <c r="V676" s="1"/>
    </row>
    <row r="677" spans="21:22" x14ac:dyDescent="0.3">
      <c r="U677" s="1" t="s">
        <v>992</v>
      </c>
      <c r="V677" s="1"/>
    </row>
    <row r="678" spans="21:22" x14ac:dyDescent="0.3">
      <c r="U678" s="1" t="s">
        <v>993</v>
      </c>
      <c r="V678" s="1"/>
    </row>
    <row r="679" spans="21:22" x14ac:dyDescent="0.3">
      <c r="U679" s="1" t="s">
        <v>994</v>
      </c>
      <c r="V679" s="1"/>
    </row>
    <row r="680" spans="21:22" x14ac:dyDescent="0.3">
      <c r="U680" s="1" t="s">
        <v>995</v>
      </c>
      <c r="V680" s="1"/>
    </row>
    <row r="681" spans="21:22" x14ac:dyDescent="0.3">
      <c r="U681" s="1" t="s">
        <v>996</v>
      </c>
      <c r="V681" s="1"/>
    </row>
    <row r="682" spans="21:22" x14ac:dyDescent="0.3">
      <c r="U682" s="1" t="s">
        <v>997</v>
      </c>
      <c r="V682" s="1"/>
    </row>
    <row r="683" spans="21:22" x14ac:dyDescent="0.3">
      <c r="U683" s="1" t="s">
        <v>998</v>
      </c>
      <c r="V683" s="1"/>
    </row>
    <row r="684" spans="21:22" x14ac:dyDescent="0.3">
      <c r="U684" s="1" t="s">
        <v>999</v>
      </c>
      <c r="V684" s="1"/>
    </row>
    <row r="685" spans="21:22" x14ac:dyDescent="0.3">
      <c r="U685" s="1" t="s">
        <v>1000</v>
      </c>
      <c r="V685" s="1"/>
    </row>
    <row r="686" spans="21:22" x14ac:dyDescent="0.3">
      <c r="U686" s="1" t="s">
        <v>1001</v>
      </c>
      <c r="V686" s="1"/>
    </row>
    <row r="687" spans="21:22" x14ac:dyDescent="0.3">
      <c r="U687" s="1" t="s">
        <v>1002</v>
      </c>
      <c r="V687" s="1"/>
    </row>
    <row r="688" spans="21:22" x14ac:dyDescent="0.3">
      <c r="U688" s="1" t="s">
        <v>1003</v>
      </c>
      <c r="V688" s="1"/>
    </row>
    <row r="689" spans="21:22" x14ac:dyDescent="0.3">
      <c r="U689" s="1" t="s">
        <v>1004</v>
      </c>
      <c r="V689" s="1"/>
    </row>
    <row r="690" spans="21:22" x14ac:dyDescent="0.3">
      <c r="U690" s="1" t="s">
        <v>1005</v>
      </c>
      <c r="V690" s="1"/>
    </row>
    <row r="691" spans="21:22" x14ac:dyDescent="0.3">
      <c r="U691" s="1" t="s">
        <v>1006</v>
      </c>
      <c r="V691" s="1"/>
    </row>
    <row r="692" spans="21:22" x14ac:dyDescent="0.3">
      <c r="U692" s="1" t="s">
        <v>1007</v>
      </c>
      <c r="V692" s="1"/>
    </row>
    <row r="693" spans="21:22" x14ac:dyDescent="0.3">
      <c r="U693" s="1" t="s">
        <v>1008</v>
      </c>
      <c r="V693" s="1"/>
    </row>
    <row r="694" spans="21:22" x14ac:dyDescent="0.3">
      <c r="U694" s="1" t="s">
        <v>1009</v>
      </c>
      <c r="V694" s="1"/>
    </row>
    <row r="695" spans="21:22" x14ac:dyDescent="0.3">
      <c r="U695" s="1" t="s">
        <v>1010</v>
      </c>
      <c r="V695" s="1"/>
    </row>
    <row r="696" spans="21:22" x14ac:dyDescent="0.3">
      <c r="U696" s="1" t="s">
        <v>1011</v>
      </c>
      <c r="V696" s="1"/>
    </row>
    <row r="697" spans="21:22" x14ac:dyDescent="0.3">
      <c r="U697" s="1" t="s">
        <v>1012</v>
      </c>
      <c r="V697" s="1"/>
    </row>
    <row r="698" spans="21:22" x14ac:dyDescent="0.3">
      <c r="U698" s="1" t="s">
        <v>1013</v>
      </c>
      <c r="V698" s="1"/>
    </row>
    <row r="699" spans="21:22" x14ac:dyDescent="0.3">
      <c r="U699" s="1" t="s">
        <v>1014</v>
      </c>
      <c r="V699" s="1"/>
    </row>
    <row r="700" spans="21:22" x14ac:dyDescent="0.3">
      <c r="U700" s="1" t="s">
        <v>1015</v>
      </c>
      <c r="V700" s="1"/>
    </row>
    <row r="701" spans="21:22" x14ac:dyDescent="0.3">
      <c r="U701" s="1" t="s">
        <v>1016</v>
      </c>
      <c r="V701" s="1"/>
    </row>
    <row r="702" spans="21:22" x14ac:dyDescent="0.3">
      <c r="U702" s="1" t="s">
        <v>1017</v>
      </c>
      <c r="V702" s="1"/>
    </row>
    <row r="703" spans="21:22" x14ac:dyDescent="0.3">
      <c r="U703" s="1" t="s">
        <v>1018</v>
      </c>
      <c r="V703" s="1"/>
    </row>
    <row r="704" spans="21:22" x14ac:dyDescent="0.3">
      <c r="U704" s="1" t="s">
        <v>1019</v>
      </c>
      <c r="V704" s="1"/>
    </row>
    <row r="705" spans="21:22" x14ac:dyDescent="0.3">
      <c r="U705" s="1" t="s">
        <v>1020</v>
      </c>
      <c r="V705" s="1"/>
    </row>
    <row r="706" spans="21:22" x14ac:dyDescent="0.3">
      <c r="U706" s="1" t="s">
        <v>1021</v>
      </c>
      <c r="V706" s="1"/>
    </row>
    <row r="707" spans="21:22" x14ac:dyDescent="0.3">
      <c r="U707" s="1" t="s">
        <v>1022</v>
      </c>
      <c r="V707" s="1"/>
    </row>
    <row r="708" spans="21:22" x14ac:dyDescent="0.3">
      <c r="U708" s="1" t="s">
        <v>1023</v>
      </c>
      <c r="V708" s="1"/>
    </row>
    <row r="709" spans="21:22" x14ac:dyDescent="0.3">
      <c r="U709" s="1" t="s">
        <v>1024</v>
      </c>
      <c r="V709" s="1"/>
    </row>
    <row r="710" spans="21:22" x14ac:dyDescent="0.3">
      <c r="U710" s="1" t="s">
        <v>1025</v>
      </c>
      <c r="V710" s="1"/>
    </row>
    <row r="711" spans="21:22" x14ac:dyDescent="0.3">
      <c r="U711" s="1" t="s">
        <v>1026</v>
      </c>
      <c r="V711" s="1"/>
    </row>
    <row r="712" spans="21:22" x14ac:dyDescent="0.3">
      <c r="U712" s="1" t="s">
        <v>1027</v>
      </c>
      <c r="V712" s="1"/>
    </row>
    <row r="713" spans="21:22" x14ac:dyDescent="0.3">
      <c r="U713" s="1" t="s">
        <v>1028</v>
      </c>
      <c r="V713" s="1"/>
    </row>
    <row r="714" spans="21:22" x14ac:dyDescent="0.3">
      <c r="U714" s="1" t="s">
        <v>1029</v>
      </c>
      <c r="V714" s="1"/>
    </row>
    <row r="715" spans="21:22" x14ac:dyDescent="0.3">
      <c r="U715" s="1" t="s">
        <v>1030</v>
      </c>
      <c r="V715" s="1"/>
    </row>
    <row r="716" spans="21:22" x14ac:dyDescent="0.3">
      <c r="U716" s="1" t="s">
        <v>1031</v>
      </c>
      <c r="V716" s="1"/>
    </row>
    <row r="717" spans="21:22" x14ac:dyDescent="0.3">
      <c r="U717" s="1" t="s">
        <v>1032</v>
      </c>
      <c r="V717" s="1"/>
    </row>
    <row r="718" spans="21:22" x14ac:dyDescent="0.3">
      <c r="U718" s="1" t="s">
        <v>1033</v>
      </c>
      <c r="V718" s="1"/>
    </row>
    <row r="719" spans="21:22" x14ac:dyDescent="0.3">
      <c r="U719" s="1" t="s">
        <v>1034</v>
      </c>
      <c r="V719" s="1"/>
    </row>
    <row r="720" spans="21:22" x14ac:dyDescent="0.3">
      <c r="U720" s="1" t="s">
        <v>1035</v>
      </c>
      <c r="V720" s="1"/>
    </row>
    <row r="721" spans="21:22" x14ac:dyDescent="0.3">
      <c r="U721" s="1" t="s">
        <v>1036</v>
      </c>
      <c r="V721" s="1"/>
    </row>
    <row r="722" spans="21:22" x14ac:dyDescent="0.3">
      <c r="U722" s="1" t="s">
        <v>1037</v>
      </c>
      <c r="V722" s="1"/>
    </row>
    <row r="723" spans="21:22" x14ac:dyDescent="0.3">
      <c r="U723" s="1" t="s">
        <v>1038</v>
      </c>
      <c r="V723" s="1"/>
    </row>
    <row r="724" spans="21:22" x14ac:dyDescent="0.3">
      <c r="U724" s="1" t="s">
        <v>1039</v>
      </c>
      <c r="V724" s="1"/>
    </row>
    <row r="725" spans="21:22" x14ac:dyDescent="0.3">
      <c r="U725" s="1" t="s">
        <v>1040</v>
      </c>
      <c r="V725" s="1"/>
    </row>
    <row r="726" spans="21:22" x14ac:dyDescent="0.3">
      <c r="U726" s="1" t="s">
        <v>1041</v>
      </c>
      <c r="V726" s="1"/>
    </row>
    <row r="727" spans="21:22" x14ac:dyDescent="0.3">
      <c r="U727" s="1" t="s">
        <v>1042</v>
      </c>
      <c r="V727" s="1"/>
    </row>
    <row r="728" spans="21:22" x14ac:dyDescent="0.3">
      <c r="U728" s="1" t="s">
        <v>1043</v>
      </c>
      <c r="V728" s="1"/>
    </row>
    <row r="729" spans="21:22" x14ac:dyDescent="0.3">
      <c r="U729" s="1" t="s">
        <v>1044</v>
      </c>
      <c r="V729" s="1"/>
    </row>
    <row r="730" spans="21:22" x14ac:dyDescent="0.3">
      <c r="U730" s="1" t="s">
        <v>1045</v>
      </c>
      <c r="V730" s="1"/>
    </row>
    <row r="731" spans="21:22" x14ac:dyDescent="0.3">
      <c r="U731" s="1" t="s">
        <v>1046</v>
      </c>
      <c r="V731" s="1"/>
    </row>
    <row r="732" spans="21:22" x14ac:dyDescent="0.3">
      <c r="U732" s="1" t="s">
        <v>1047</v>
      </c>
      <c r="V732" s="1"/>
    </row>
    <row r="733" spans="21:22" x14ac:dyDescent="0.3">
      <c r="U733" s="1" t="s">
        <v>1048</v>
      </c>
      <c r="V733" s="1"/>
    </row>
    <row r="734" spans="21:22" x14ac:dyDescent="0.3">
      <c r="U734" s="1" t="s">
        <v>1049</v>
      </c>
      <c r="V734" s="1"/>
    </row>
    <row r="735" spans="21:22" x14ac:dyDescent="0.3">
      <c r="U735" s="1" t="s">
        <v>1050</v>
      </c>
      <c r="V735" s="1"/>
    </row>
    <row r="736" spans="21:22" x14ac:dyDescent="0.3">
      <c r="U736" s="1" t="s">
        <v>1051</v>
      </c>
      <c r="V736" s="1"/>
    </row>
    <row r="737" spans="21:22" x14ac:dyDescent="0.3">
      <c r="U737" s="1" t="s">
        <v>1052</v>
      </c>
      <c r="V737" s="1"/>
    </row>
    <row r="738" spans="21:22" x14ac:dyDescent="0.3">
      <c r="U738" s="1" t="s">
        <v>1053</v>
      </c>
      <c r="V738" s="1"/>
    </row>
    <row r="739" spans="21:22" x14ac:dyDescent="0.3">
      <c r="U739" s="1" t="s">
        <v>1054</v>
      </c>
      <c r="V739" s="1"/>
    </row>
    <row r="740" spans="21:22" x14ac:dyDescent="0.3">
      <c r="U740" s="1" t="s">
        <v>1055</v>
      </c>
      <c r="V740" s="1"/>
    </row>
    <row r="741" spans="21:22" x14ac:dyDescent="0.3">
      <c r="U741" s="1" t="s">
        <v>1056</v>
      </c>
      <c r="V741" s="1"/>
    </row>
    <row r="742" spans="21:22" x14ac:dyDescent="0.3">
      <c r="U742" s="1" t="s">
        <v>1057</v>
      </c>
      <c r="V742" s="1"/>
    </row>
    <row r="743" spans="21:22" x14ac:dyDescent="0.3">
      <c r="U743" s="1" t="s">
        <v>1058</v>
      </c>
      <c r="V743" s="1"/>
    </row>
    <row r="744" spans="21:22" x14ac:dyDescent="0.3">
      <c r="U744" s="1" t="s">
        <v>1059</v>
      </c>
      <c r="V744" s="1"/>
    </row>
    <row r="745" spans="21:22" x14ac:dyDescent="0.3">
      <c r="U745" s="1" t="s">
        <v>1060</v>
      </c>
      <c r="V745" s="1"/>
    </row>
    <row r="746" spans="21:22" x14ac:dyDescent="0.3">
      <c r="U746" s="1" t="s">
        <v>1061</v>
      </c>
      <c r="V746" s="1"/>
    </row>
    <row r="747" spans="21:22" x14ac:dyDescent="0.3">
      <c r="U747" s="1" t="s">
        <v>1062</v>
      </c>
      <c r="V747" s="1"/>
    </row>
    <row r="748" spans="21:22" x14ac:dyDescent="0.3">
      <c r="U748" s="1" t="s">
        <v>1063</v>
      </c>
      <c r="V748" s="1"/>
    </row>
    <row r="749" spans="21:22" x14ac:dyDescent="0.3">
      <c r="U749" s="1" t="s">
        <v>1064</v>
      </c>
      <c r="V749" s="1"/>
    </row>
    <row r="750" spans="21:22" x14ac:dyDescent="0.3">
      <c r="U750" s="1" t="s">
        <v>1065</v>
      </c>
      <c r="V750" s="1"/>
    </row>
    <row r="751" spans="21:22" x14ac:dyDescent="0.3">
      <c r="U751" s="1" t="s">
        <v>1066</v>
      </c>
      <c r="V751" s="1"/>
    </row>
    <row r="752" spans="21:22" x14ac:dyDescent="0.3">
      <c r="U752" s="1" t="s">
        <v>1067</v>
      </c>
      <c r="V752" s="1"/>
    </row>
    <row r="753" spans="21:22" x14ac:dyDescent="0.3">
      <c r="U753" s="1" t="s">
        <v>1068</v>
      </c>
      <c r="V753" s="1"/>
    </row>
    <row r="754" spans="21:22" x14ac:dyDescent="0.3">
      <c r="U754" s="1" t="s">
        <v>1069</v>
      </c>
      <c r="V754" s="1"/>
    </row>
    <row r="755" spans="21:22" x14ac:dyDescent="0.3">
      <c r="U755" s="1" t="s">
        <v>1070</v>
      </c>
      <c r="V755" s="1"/>
    </row>
    <row r="756" spans="21:22" x14ac:dyDescent="0.3">
      <c r="U756" s="1" t="s">
        <v>1071</v>
      </c>
      <c r="V756" s="1"/>
    </row>
    <row r="757" spans="21:22" x14ac:dyDescent="0.3">
      <c r="U757" s="1" t="s">
        <v>1072</v>
      </c>
      <c r="V757" s="1"/>
    </row>
    <row r="758" spans="21:22" x14ac:dyDescent="0.3">
      <c r="U758" s="1" t="s">
        <v>1073</v>
      </c>
      <c r="V758" s="1"/>
    </row>
    <row r="759" spans="21:22" x14ac:dyDescent="0.3">
      <c r="U759" s="1" t="s">
        <v>1074</v>
      </c>
      <c r="V759" s="1"/>
    </row>
    <row r="760" spans="21:22" x14ac:dyDescent="0.3">
      <c r="U760" s="1" t="s">
        <v>1075</v>
      </c>
      <c r="V760" s="1"/>
    </row>
    <row r="761" spans="21:22" x14ac:dyDescent="0.3">
      <c r="U761" s="1" t="s">
        <v>1076</v>
      </c>
      <c r="V761" s="1"/>
    </row>
    <row r="762" spans="21:22" x14ac:dyDescent="0.3">
      <c r="U762" s="1" t="s">
        <v>1077</v>
      </c>
      <c r="V762" s="1"/>
    </row>
    <row r="763" spans="21:22" x14ac:dyDescent="0.3">
      <c r="U763" s="1" t="s">
        <v>1078</v>
      </c>
      <c r="V763" s="1"/>
    </row>
    <row r="764" spans="21:22" x14ac:dyDescent="0.3">
      <c r="U764" s="1" t="s">
        <v>1079</v>
      </c>
      <c r="V764" s="1"/>
    </row>
    <row r="765" spans="21:22" x14ac:dyDescent="0.3">
      <c r="U765" s="1" t="s">
        <v>1080</v>
      </c>
      <c r="V765" s="1"/>
    </row>
    <row r="766" spans="21:22" x14ac:dyDescent="0.3">
      <c r="U766" s="1" t="s">
        <v>1081</v>
      </c>
      <c r="V766" s="1"/>
    </row>
    <row r="767" spans="21:22" x14ac:dyDescent="0.3">
      <c r="U767" s="1" t="s">
        <v>1082</v>
      </c>
      <c r="V767" s="1"/>
    </row>
    <row r="768" spans="21:22" x14ac:dyDescent="0.3">
      <c r="U768" s="1" t="s">
        <v>1083</v>
      </c>
      <c r="V768" s="1"/>
    </row>
    <row r="769" spans="21:22" x14ac:dyDescent="0.3">
      <c r="U769" s="1" t="s">
        <v>1084</v>
      </c>
      <c r="V769" s="1"/>
    </row>
    <row r="770" spans="21:22" x14ac:dyDescent="0.3">
      <c r="U770" s="1" t="s">
        <v>1085</v>
      </c>
      <c r="V770" s="1"/>
    </row>
    <row r="771" spans="21:22" x14ac:dyDescent="0.3">
      <c r="U771" s="1" t="s">
        <v>1086</v>
      </c>
      <c r="V771" s="1"/>
    </row>
    <row r="772" spans="21:22" x14ac:dyDescent="0.3">
      <c r="U772" s="1" t="s">
        <v>1087</v>
      </c>
      <c r="V772" s="1"/>
    </row>
    <row r="773" spans="21:22" x14ac:dyDescent="0.3">
      <c r="U773" s="1" t="s">
        <v>1088</v>
      </c>
      <c r="V773" s="1"/>
    </row>
    <row r="774" spans="21:22" x14ac:dyDescent="0.3">
      <c r="U774" s="1" t="s">
        <v>1089</v>
      </c>
      <c r="V774" s="1"/>
    </row>
    <row r="775" spans="21:22" x14ac:dyDescent="0.3">
      <c r="U775" s="1" t="s">
        <v>1090</v>
      </c>
      <c r="V775" s="1"/>
    </row>
    <row r="776" spans="21:22" x14ac:dyDescent="0.3">
      <c r="U776" s="1" t="s">
        <v>1091</v>
      </c>
      <c r="V776" s="1"/>
    </row>
    <row r="777" spans="21:22" x14ac:dyDescent="0.3">
      <c r="U777" s="1" t="s">
        <v>1092</v>
      </c>
      <c r="V777" s="1"/>
    </row>
    <row r="778" spans="21:22" x14ac:dyDescent="0.3">
      <c r="U778" s="1" t="s">
        <v>1093</v>
      </c>
      <c r="V778" s="1"/>
    </row>
    <row r="779" spans="21:22" x14ac:dyDescent="0.3">
      <c r="U779" s="1" t="s">
        <v>1094</v>
      </c>
      <c r="V779" s="1"/>
    </row>
    <row r="780" spans="21:22" x14ac:dyDescent="0.3">
      <c r="U780" s="1" t="s">
        <v>1095</v>
      </c>
      <c r="V780" s="1"/>
    </row>
    <row r="781" spans="21:22" x14ac:dyDescent="0.3">
      <c r="U781" s="1" t="s">
        <v>1096</v>
      </c>
      <c r="V781" s="1"/>
    </row>
    <row r="782" spans="21:22" x14ac:dyDescent="0.3">
      <c r="U782" s="1" t="s">
        <v>1097</v>
      </c>
      <c r="V782" s="1"/>
    </row>
    <row r="783" spans="21:22" x14ac:dyDescent="0.3">
      <c r="U783" s="1" t="s">
        <v>1098</v>
      </c>
      <c r="V783" s="1"/>
    </row>
    <row r="784" spans="21:22" x14ac:dyDescent="0.3">
      <c r="U784" s="1" t="s">
        <v>1099</v>
      </c>
      <c r="V784" s="1"/>
    </row>
    <row r="785" spans="21:22" x14ac:dyDescent="0.3">
      <c r="U785" s="1" t="s">
        <v>1100</v>
      </c>
      <c r="V785" s="1"/>
    </row>
    <row r="786" spans="21:22" x14ac:dyDescent="0.3">
      <c r="U786" s="1" t="s">
        <v>1101</v>
      </c>
      <c r="V786" s="1"/>
    </row>
    <row r="787" spans="21:22" x14ac:dyDescent="0.3">
      <c r="U787" s="1" t="s">
        <v>1102</v>
      </c>
      <c r="V787" s="1"/>
    </row>
    <row r="788" spans="21:22" x14ac:dyDescent="0.3">
      <c r="U788" s="1" t="s">
        <v>1103</v>
      </c>
      <c r="V788" s="1"/>
    </row>
    <row r="789" spans="21:22" x14ac:dyDescent="0.3">
      <c r="U789" s="1" t="s">
        <v>1104</v>
      </c>
      <c r="V789" s="1"/>
    </row>
    <row r="790" spans="21:22" x14ac:dyDescent="0.3">
      <c r="U790" s="1" t="s">
        <v>1105</v>
      </c>
      <c r="V790" s="1"/>
    </row>
    <row r="791" spans="21:22" x14ac:dyDescent="0.3">
      <c r="U791" s="1" t="s">
        <v>1106</v>
      </c>
      <c r="V791" s="1"/>
    </row>
    <row r="792" spans="21:22" x14ac:dyDescent="0.3">
      <c r="U792" s="1" t="s">
        <v>1107</v>
      </c>
      <c r="V792" s="1"/>
    </row>
    <row r="793" spans="21:22" x14ac:dyDescent="0.3">
      <c r="U793" s="1" t="s">
        <v>1108</v>
      </c>
      <c r="V793" s="1"/>
    </row>
    <row r="794" spans="21:22" x14ac:dyDescent="0.3">
      <c r="U794" s="1" t="s">
        <v>1109</v>
      </c>
      <c r="V794" s="1"/>
    </row>
    <row r="795" spans="21:22" x14ac:dyDescent="0.3">
      <c r="U795" s="1" t="s">
        <v>1110</v>
      </c>
      <c r="V795" s="1"/>
    </row>
    <row r="796" spans="21:22" x14ac:dyDescent="0.3">
      <c r="U796" s="1" t="s">
        <v>1111</v>
      </c>
      <c r="V796" s="1"/>
    </row>
    <row r="797" spans="21:22" x14ac:dyDescent="0.3">
      <c r="U797" s="1" t="s">
        <v>1112</v>
      </c>
      <c r="V797" s="1"/>
    </row>
    <row r="798" spans="21:22" x14ac:dyDescent="0.3">
      <c r="U798" s="1" t="s">
        <v>1113</v>
      </c>
      <c r="V798" s="1"/>
    </row>
    <row r="799" spans="21:22" x14ac:dyDescent="0.3">
      <c r="U799" s="1" t="s">
        <v>1114</v>
      </c>
      <c r="V799" s="1"/>
    </row>
    <row r="800" spans="21:22" x14ac:dyDescent="0.3">
      <c r="U800" s="1" t="s">
        <v>1115</v>
      </c>
      <c r="V800" s="1"/>
    </row>
    <row r="801" spans="21:22" x14ac:dyDescent="0.3">
      <c r="U801" s="1" t="s">
        <v>1116</v>
      </c>
      <c r="V801" s="1"/>
    </row>
    <row r="802" spans="21:22" x14ac:dyDescent="0.3">
      <c r="U802" s="1" t="s">
        <v>1117</v>
      </c>
      <c r="V802" s="1"/>
    </row>
    <row r="803" spans="21:22" x14ac:dyDescent="0.3">
      <c r="U803" s="1" t="s">
        <v>1118</v>
      </c>
      <c r="V803" s="1"/>
    </row>
    <row r="804" spans="21:22" x14ac:dyDescent="0.3">
      <c r="U804" s="1" t="s">
        <v>1119</v>
      </c>
      <c r="V804" s="1"/>
    </row>
    <row r="805" spans="21:22" x14ac:dyDescent="0.3">
      <c r="U805" s="1" t="s">
        <v>1120</v>
      </c>
      <c r="V805" s="1"/>
    </row>
    <row r="806" spans="21:22" x14ac:dyDescent="0.3">
      <c r="U806" s="1" t="s">
        <v>1121</v>
      </c>
      <c r="V806" s="1"/>
    </row>
    <row r="807" spans="21:22" x14ac:dyDescent="0.3">
      <c r="U807" s="1" t="s">
        <v>1122</v>
      </c>
      <c r="V807" s="1"/>
    </row>
    <row r="808" spans="21:22" x14ac:dyDescent="0.3">
      <c r="U808" s="1" t="s">
        <v>1123</v>
      </c>
      <c r="V808" s="1"/>
    </row>
    <row r="809" spans="21:22" x14ac:dyDescent="0.3">
      <c r="U809" s="1" t="s">
        <v>1124</v>
      </c>
      <c r="V809" s="1"/>
    </row>
    <row r="810" spans="21:22" x14ac:dyDescent="0.3">
      <c r="U810" s="1" t="s">
        <v>1125</v>
      </c>
      <c r="V810" s="1"/>
    </row>
    <row r="811" spans="21:22" x14ac:dyDescent="0.3">
      <c r="U811" s="1" t="s">
        <v>1126</v>
      </c>
      <c r="V811" s="1"/>
    </row>
    <row r="812" spans="21:22" x14ac:dyDescent="0.3">
      <c r="U812" s="1" t="s">
        <v>1127</v>
      </c>
      <c r="V812" s="1"/>
    </row>
    <row r="813" spans="21:22" x14ac:dyDescent="0.3">
      <c r="U813" s="1" t="s">
        <v>1128</v>
      </c>
      <c r="V813" s="1"/>
    </row>
    <row r="814" spans="21:22" x14ac:dyDescent="0.3">
      <c r="U814" s="1" t="s">
        <v>1129</v>
      </c>
      <c r="V814" s="1"/>
    </row>
    <row r="815" spans="21:22" x14ac:dyDescent="0.3">
      <c r="U815" s="1" t="s">
        <v>1130</v>
      </c>
      <c r="V815" s="1"/>
    </row>
    <row r="816" spans="21:22" x14ac:dyDescent="0.3">
      <c r="U816" s="1" t="s">
        <v>1131</v>
      </c>
      <c r="V816" s="1"/>
    </row>
    <row r="817" spans="21:22" x14ac:dyDescent="0.3">
      <c r="U817" s="1" t="s">
        <v>1132</v>
      </c>
      <c r="V817" s="1"/>
    </row>
    <row r="818" spans="21:22" x14ac:dyDescent="0.3">
      <c r="U818" s="1" t="s">
        <v>1133</v>
      </c>
      <c r="V818" s="1"/>
    </row>
    <row r="819" spans="21:22" x14ac:dyDescent="0.3">
      <c r="U819" s="1" t="s">
        <v>1134</v>
      </c>
      <c r="V819" s="1"/>
    </row>
    <row r="820" spans="21:22" x14ac:dyDescent="0.3">
      <c r="U820" s="1" t="s">
        <v>1135</v>
      </c>
      <c r="V820" s="1"/>
    </row>
    <row r="821" spans="21:22" x14ac:dyDescent="0.3">
      <c r="U821" s="1" t="s">
        <v>1136</v>
      </c>
      <c r="V821" s="1"/>
    </row>
    <row r="822" spans="21:22" x14ac:dyDescent="0.3">
      <c r="U822" s="1" t="s">
        <v>1137</v>
      </c>
      <c r="V822" s="1"/>
    </row>
    <row r="823" spans="21:22" x14ac:dyDescent="0.3">
      <c r="U823" s="1" t="s">
        <v>1138</v>
      </c>
      <c r="V823" s="1"/>
    </row>
    <row r="824" spans="21:22" x14ac:dyDescent="0.3">
      <c r="U824" s="1" t="s">
        <v>1139</v>
      </c>
      <c r="V824" s="1"/>
    </row>
    <row r="825" spans="21:22" x14ac:dyDescent="0.3">
      <c r="U825" s="1" t="s">
        <v>1140</v>
      </c>
      <c r="V825" s="1"/>
    </row>
    <row r="826" spans="21:22" x14ac:dyDescent="0.3">
      <c r="U826" s="1" t="s">
        <v>1141</v>
      </c>
      <c r="V826" s="1"/>
    </row>
    <row r="827" spans="21:22" x14ac:dyDescent="0.3">
      <c r="U827" s="1" t="s">
        <v>1142</v>
      </c>
      <c r="V827" s="1"/>
    </row>
    <row r="828" spans="21:22" x14ac:dyDescent="0.3">
      <c r="U828" s="1" t="s">
        <v>1143</v>
      </c>
      <c r="V828" s="1"/>
    </row>
    <row r="829" spans="21:22" x14ac:dyDescent="0.3">
      <c r="U829" s="1" t="s">
        <v>1144</v>
      </c>
      <c r="V829" s="1"/>
    </row>
    <row r="830" spans="21:22" x14ac:dyDescent="0.3">
      <c r="U830" s="1" t="s">
        <v>1145</v>
      </c>
      <c r="V830" s="1"/>
    </row>
    <row r="831" spans="21:22" x14ac:dyDescent="0.3">
      <c r="U831" s="1" t="s">
        <v>1146</v>
      </c>
      <c r="V831" s="1"/>
    </row>
    <row r="832" spans="21:22" x14ac:dyDescent="0.3">
      <c r="U832" s="1" t="s">
        <v>1147</v>
      </c>
      <c r="V832" s="1"/>
    </row>
    <row r="833" spans="21:22" x14ac:dyDescent="0.3">
      <c r="U833" s="1" t="s">
        <v>1148</v>
      </c>
      <c r="V833" s="1"/>
    </row>
    <row r="834" spans="21:22" x14ac:dyDescent="0.3">
      <c r="U834" s="1" t="s">
        <v>1149</v>
      </c>
      <c r="V834" s="1"/>
    </row>
    <row r="835" spans="21:22" x14ac:dyDescent="0.3">
      <c r="U835" s="1" t="s">
        <v>1150</v>
      </c>
      <c r="V835" s="1"/>
    </row>
    <row r="836" spans="21:22" x14ac:dyDescent="0.3">
      <c r="U836" s="1" t="s">
        <v>1151</v>
      </c>
      <c r="V836" s="1"/>
    </row>
    <row r="837" spans="21:22" x14ac:dyDescent="0.3">
      <c r="U837" s="1" t="s">
        <v>1152</v>
      </c>
      <c r="V837" s="1"/>
    </row>
    <row r="838" spans="21:22" x14ac:dyDescent="0.3">
      <c r="U838" s="1" t="s">
        <v>1153</v>
      </c>
      <c r="V838" s="1"/>
    </row>
    <row r="839" spans="21:22" x14ac:dyDescent="0.3">
      <c r="U839" s="1" t="s">
        <v>1154</v>
      </c>
      <c r="V839" s="1"/>
    </row>
    <row r="840" spans="21:22" x14ac:dyDescent="0.3">
      <c r="U840" s="1" t="s">
        <v>1155</v>
      </c>
      <c r="V840" s="1"/>
    </row>
    <row r="841" spans="21:22" x14ac:dyDescent="0.3">
      <c r="U841" s="1" t="s">
        <v>1156</v>
      </c>
      <c r="V841" s="1"/>
    </row>
    <row r="842" spans="21:22" x14ac:dyDescent="0.3">
      <c r="U842" s="1" t="s">
        <v>1157</v>
      </c>
      <c r="V842" s="1"/>
    </row>
    <row r="843" spans="21:22" x14ac:dyDescent="0.3">
      <c r="U843" s="1" t="s">
        <v>1158</v>
      </c>
      <c r="V843" s="1"/>
    </row>
    <row r="844" spans="21:22" x14ac:dyDescent="0.3">
      <c r="U844" s="1" t="s">
        <v>1159</v>
      </c>
      <c r="V844" s="1"/>
    </row>
    <row r="845" spans="21:22" x14ac:dyDescent="0.3">
      <c r="U845" s="1" t="s">
        <v>1160</v>
      </c>
      <c r="V845" s="1"/>
    </row>
    <row r="846" spans="21:22" x14ac:dyDescent="0.3">
      <c r="U846" s="1" t="s">
        <v>1161</v>
      </c>
      <c r="V846" s="1"/>
    </row>
    <row r="847" spans="21:22" x14ac:dyDescent="0.3">
      <c r="U847" s="1" t="s">
        <v>1162</v>
      </c>
      <c r="V847" s="1"/>
    </row>
    <row r="848" spans="21:22" x14ac:dyDescent="0.3">
      <c r="U848" s="1" t="s">
        <v>1163</v>
      </c>
      <c r="V848" s="1"/>
    </row>
    <row r="849" spans="21:22" x14ac:dyDescent="0.3">
      <c r="U849" s="1" t="s">
        <v>1164</v>
      </c>
      <c r="V849" s="1"/>
    </row>
    <row r="850" spans="21:22" x14ac:dyDescent="0.3">
      <c r="U850" s="1" t="s">
        <v>1165</v>
      </c>
      <c r="V850" s="1"/>
    </row>
    <row r="851" spans="21:22" x14ac:dyDescent="0.3">
      <c r="U851" s="1" t="s">
        <v>1166</v>
      </c>
      <c r="V851" s="1"/>
    </row>
    <row r="852" spans="21:22" x14ac:dyDescent="0.3">
      <c r="U852" s="1" t="s">
        <v>1167</v>
      </c>
      <c r="V852" s="1"/>
    </row>
    <row r="853" spans="21:22" x14ac:dyDescent="0.3">
      <c r="U853" s="1" t="s">
        <v>1168</v>
      </c>
      <c r="V853" s="1"/>
    </row>
    <row r="854" spans="21:22" x14ac:dyDescent="0.3">
      <c r="U854" s="1" t="s">
        <v>1169</v>
      </c>
      <c r="V854" s="1"/>
    </row>
    <row r="855" spans="21:22" x14ac:dyDescent="0.3">
      <c r="U855" s="1" t="s">
        <v>1170</v>
      </c>
      <c r="V855" s="1"/>
    </row>
    <row r="856" spans="21:22" x14ac:dyDescent="0.3">
      <c r="U856" s="1" t="s">
        <v>1171</v>
      </c>
      <c r="V856" s="1"/>
    </row>
    <row r="857" spans="21:22" x14ac:dyDescent="0.3">
      <c r="U857" s="1" t="s">
        <v>1172</v>
      </c>
      <c r="V857" s="1"/>
    </row>
    <row r="858" spans="21:22" x14ac:dyDescent="0.3">
      <c r="U858" s="1" t="s">
        <v>1173</v>
      </c>
      <c r="V858" s="1"/>
    </row>
    <row r="859" spans="21:22" x14ac:dyDescent="0.3">
      <c r="U859" s="1" t="s">
        <v>1174</v>
      </c>
      <c r="V859" s="1"/>
    </row>
    <row r="860" spans="21:22" x14ac:dyDescent="0.3">
      <c r="U860" s="1" t="s">
        <v>1175</v>
      </c>
      <c r="V860" s="1"/>
    </row>
    <row r="861" spans="21:22" x14ac:dyDescent="0.3">
      <c r="U861" s="1" t="s">
        <v>1176</v>
      </c>
      <c r="V861" s="1"/>
    </row>
    <row r="862" spans="21:22" x14ac:dyDescent="0.3">
      <c r="U862" s="1" t="s">
        <v>1177</v>
      </c>
      <c r="V862" s="1"/>
    </row>
    <row r="863" spans="21:22" x14ac:dyDescent="0.3">
      <c r="U863" s="1" t="s">
        <v>1178</v>
      </c>
      <c r="V863" s="1"/>
    </row>
    <row r="864" spans="21:22" x14ac:dyDescent="0.3">
      <c r="U864" s="1" t="s">
        <v>1179</v>
      </c>
      <c r="V864" s="1"/>
    </row>
    <row r="865" spans="21:22" x14ac:dyDescent="0.3">
      <c r="U865" s="1" t="s">
        <v>1180</v>
      </c>
      <c r="V865" s="1"/>
    </row>
    <row r="866" spans="21:22" x14ac:dyDescent="0.3">
      <c r="U866" s="1" t="s">
        <v>1181</v>
      </c>
      <c r="V866" s="1"/>
    </row>
    <row r="867" spans="21:22" x14ac:dyDescent="0.3">
      <c r="U867" s="1" t="s">
        <v>1182</v>
      </c>
      <c r="V867" s="1"/>
    </row>
    <row r="868" spans="21:22" x14ac:dyDescent="0.3">
      <c r="U868" s="1" t="s">
        <v>1183</v>
      </c>
      <c r="V868" s="1"/>
    </row>
    <row r="869" spans="21:22" x14ac:dyDescent="0.3">
      <c r="U869" s="1" t="s">
        <v>1184</v>
      </c>
      <c r="V869" s="1"/>
    </row>
    <row r="870" spans="21:22" x14ac:dyDescent="0.3">
      <c r="U870" s="1" t="s">
        <v>1185</v>
      </c>
      <c r="V870" s="1"/>
    </row>
    <row r="871" spans="21:22" x14ac:dyDescent="0.3">
      <c r="U871" s="1" t="s">
        <v>1186</v>
      </c>
      <c r="V871" s="1"/>
    </row>
    <row r="872" spans="21:22" x14ac:dyDescent="0.3">
      <c r="U872" s="1" t="s">
        <v>1187</v>
      </c>
      <c r="V872" s="1"/>
    </row>
    <row r="873" spans="21:22" x14ac:dyDescent="0.3">
      <c r="U873" s="1" t="s">
        <v>1188</v>
      </c>
      <c r="V873" s="1"/>
    </row>
    <row r="874" spans="21:22" x14ac:dyDescent="0.3">
      <c r="U874" s="1" t="s">
        <v>1189</v>
      </c>
      <c r="V874" s="1"/>
    </row>
    <row r="875" spans="21:22" x14ac:dyDescent="0.3">
      <c r="U875" s="1" t="s">
        <v>1190</v>
      </c>
      <c r="V875" s="1"/>
    </row>
    <row r="876" spans="21:22" x14ac:dyDescent="0.3">
      <c r="U876" s="1" t="s">
        <v>1191</v>
      </c>
      <c r="V876" s="1"/>
    </row>
    <row r="877" spans="21:22" x14ac:dyDescent="0.3">
      <c r="U877" s="1" t="s">
        <v>1192</v>
      </c>
      <c r="V877" s="1"/>
    </row>
    <row r="878" spans="21:22" x14ac:dyDescent="0.3">
      <c r="U878" s="1" t="s">
        <v>1193</v>
      </c>
      <c r="V878" s="1"/>
    </row>
    <row r="879" spans="21:22" x14ac:dyDescent="0.3">
      <c r="U879" s="1" t="s">
        <v>1194</v>
      </c>
      <c r="V879" s="1"/>
    </row>
    <row r="880" spans="21:22" x14ac:dyDescent="0.3">
      <c r="U880" s="1" t="s">
        <v>1195</v>
      </c>
      <c r="V880" s="1"/>
    </row>
    <row r="881" spans="21:22" x14ac:dyDescent="0.3">
      <c r="U881" s="1" t="s">
        <v>1196</v>
      </c>
      <c r="V881" s="1"/>
    </row>
    <row r="882" spans="21:22" x14ac:dyDescent="0.3">
      <c r="U882" s="1" t="s">
        <v>1197</v>
      </c>
      <c r="V882" s="1"/>
    </row>
    <row r="883" spans="21:22" x14ac:dyDescent="0.3">
      <c r="U883" s="1" t="s">
        <v>1198</v>
      </c>
      <c r="V883" s="1"/>
    </row>
    <row r="884" spans="21:22" x14ac:dyDescent="0.3">
      <c r="U884" s="1" t="s">
        <v>1199</v>
      </c>
      <c r="V884" s="1"/>
    </row>
    <row r="885" spans="21:22" x14ac:dyDescent="0.3">
      <c r="U885" s="1" t="s">
        <v>1200</v>
      </c>
      <c r="V885" s="1"/>
    </row>
    <row r="886" spans="21:22" x14ac:dyDescent="0.3">
      <c r="U886" s="1" t="s">
        <v>1201</v>
      </c>
      <c r="V886" s="1"/>
    </row>
    <row r="887" spans="21:22" x14ac:dyDescent="0.3">
      <c r="U887" s="1" t="s">
        <v>1202</v>
      </c>
      <c r="V887" s="1"/>
    </row>
    <row r="888" spans="21:22" x14ac:dyDescent="0.3">
      <c r="U888" s="1" t="s">
        <v>1203</v>
      </c>
      <c r="V888" s="1"/>
    </row>
    <row r="889" spans="21:22" x14ac:dyDescent="0.3">
      <c r="U889" s="1" t="s">
        <v>1204</v>
      </c>
      <c r="V889" s="1"/>
    </row>
    <row r="890" spans="21:22" x14ac:dyDescent="0.3">
      <c r="U890" s="1" t="s">
        <v>1205</v>
      </c>
      <c r="V890" s="1"/>
    </row>
    <row r="891" spans="21:22" x14ac:dyDescent="0.3">
      <c r="U891" s="1" t="s">
        <v>1206</v>
      </c>
      <c r="V891" s="1"/>
    </row>
    <row r="892" spans="21:22" x14ac:dyDescent="0.3">
      <c r="U892" s="1" t="s">
        <v>1207</v>
      </c>
      <c r="V892" s="1"/>
    </row>
    <row r="893" spans="21:22" x14ac:dyDescent="0.3">
      <c r="U893" s="1" t="s">
        <v>1208</v>
      </c>
      <c r="V893" s="1"/>
    </row>
    <row r="894" spans="21:22" x14ac:dyDescent="0.3">
      <c r="U894" s="1" t="s">
        <v>1209</v>
      </c>
      <c r="V894" s="1"/>
    </row>
    <row r="895" spans="21:22" x14ac:dyDescent="0.3">
      <c r="U895" s="1" t="s">
        <v>1210</v>
      </c>
      <c r="V895" s="1"/>
    </row>
    <row r="896" spans="21:22" x14ac:dyDescent="0.3">
      <c r="U896" s="1" t="s">
        <v>1211</v>
      </c>
      <c r="V896" s="1"/>
    </row>
    <row r="897" spans="21:22" x14ac:dyDescent="0.3">
      <c r="U897" s="1" t="s">
        <v>1212</v>
      </c>
      <c r="V897" s="1"/>
    </row>
    <row r="898" spans="21:22" x14ac:dyDescent="0.3">
      <c r="U898" s="1" t="s">
        <v>1213</v>
      </c>
      <c r="V898" s="1"/>
    </row>
    <row r="899" spans="21:22" x14ac:dyDescent="0.3">
      <c r="U899" s="1" t="s">
        <v>1214</v>
      </c>
      <c r="V899" s="1"/>
    </row>
    <row r="900" spans="21:22" x14ac:dyDescent="0.3">
      <c r="U900" s="1" t="s">
        <v>1215</v>
      </c>
      <c r="V900" s="1"/>
    </row>
    <row r="901" spans="21:22" x14ac:dyDescent="0.3">
      <c r="U901" s="1" t="s">
        <v>1216</v>
      </c>
      <c r="V901" s="1"/>
    </row>
    <row r="902" spans="21:22" x14ac:dyDescent="0.3">
      <c r="U902" s="1" t="s">
        <v>1217</v>
      </c>
      <c r="V902" s="1"/>
    </row>
    <row r="903" spans="21:22" x14ac:dyDescent="0.3">
      <c r="U903" s="1" t="s">
        <v>1218</v>
      </c>
      <c r="V903" s="1"/>
    </row>
    <row r="904" spans="21:22" x14ac:dyDescent="0.3">
      <c r="U904" s="1" t="s">
        <v>1219</v>
      </c>
      <c r="V904" s="1"/>
    </row>
    <row r="905" spans="21:22" x14ac:dyDescent="0.3">
      <c r="U905" s="1" t="s">
        <v>1220</v>
      </c>
      <c r="V905" s="1"/>
    </row>
    <row r="906" spans="21:22" x14ac:dyDescent="0.3">
      <c r="U906" s="1" t="s">
        <v>1221</v>
      </c>
      <c r="V906" s="1"/>
    </row>
    <row r="907" spans="21:22" x14ac:dyDescent="0.3">
      <c r="U907" s="1" t="s">
        <v>1222</v>
      </c>
      <c r="V907" s="1"/>
    </row>
    <row r="908" spans="21:22" x14ac:dyDescent="0.3">
      <c r="U908" s="1" t="s">
        <v>1223</v>
      </c>
      <c r="V908" s="1"/>
    </row>
    <row r="909" spans="21:22" x14ac:dyDescent="0.3">
      <c r="U909" s="1" t="s">
        <v>1224</v>
      </c>
      <c r="V909" s="1"/>
    </row>
    <row r="910" spans="21:22" x14ac:dyDescent="0.3">
      <c r="U910" s="1" t="s">
        <v>1225</v>
      </c>
      <c r="V910" s="1"/>
    </row>
    <row r="911" spans="21:22" x14ac:dyDescent="0.3">
      <c r="U911" s="1" t="s">
        <v>1226</v>
      </c>
      <c r="V911" s="1"/>
    </row>
    <row r="912" spans="21:22" x14ac:dyDescent="0.3">
      <c r="U912" s="1" t="s">
        <v>1227</v>
      </c>
      <c r="V912" s="1"/>
    </row>
    <row r="913" spans="21:22" x14ac:dyDescent="0.3">
      <c r="U913" s="1" t="s">
        <v>1228</v>
      </c>
      <c r="V913" s="1"/>
    </row>
    <row r="914" spans="21:22" x14ac:dyDescent="0.3">
      <c r="U914" s="1" t="s">
        <v>1229</v>
      </c>
      <c r="V914" s="1"/>
    </row>
    <row r="915" spans="21:22" x14ac:dyDescent="0.3">
      <c r="U915" s="1" t="s">
        <v>1230</v>
      </c>
      <c r="V915" s="1"/>
    </row>
    <row r="916" spans="21:22" x14ac:dyDescent="0.3">
      <c r="U916" s="1" t="s">
        <v>1231</v>
      </c>
      <c r="V916" s="1"/>
    </row>
    <row r="917" spans="21:22" x14ac:dyDescent="0.3">
      <c r="U917" s="1" t="s">
        <v>1232</v>
      </c>
      <c r="V917" s="1"/>
    </row>
    <row r="918" spans="21:22" x14ac:dyDescent="0.3">
      <c r="U918" s="1" t="s">
        <v>1233</v>
      </c>
      <c r="V918" s="1"/>
    </row>
    <row r="919" spans="21:22" x14ac:dyDescent="0.3">
      <c r="U919" s="1" t="s">
        <v>1234</v>
      </c>
      <c r="V919" s="1"/>
    </row>
    <row r="920" spans="21:22" x14ac:dyDescent="0.3">
      <c r="U920" s="1" t="s">
        <v>1235</v>
      </c>
      <c r="V920" s="1"/>
    </row>
    <row r="921" spans="21:22" x14ac:dyDescent="0.3">
      <c r="U921" s="1" t="s">
        <v>1236</v>
      </c>
      <c r="V921" s="1"/>
    </row>
    <row r="922" spans="21:22" x14ac:dyDescent="0.3">
      <c r="U922" s="1" t="s">
        <v>1237</v>
      </c>
      <c r="V922" s="1"/>
    </row>
    <row r="923" spans="21:22" x14ac:dyDescent="0.3">
      <c r="U923" s="1" t="s">
        <v>1238</v>
      </c>
      <c r="V923" s="1"/>
    </row>
    <row r="924" spans="21:22" x14ac:dyDescent="0.3">
      <c r="U924" s="1" t="s">
        <v>1239</v>
      </c>
      <c r="V924" s="1"/>
    </row>
    <row r="925" spans="21:22" x14ac:dyDescent="0.3">
      <c r="U925" s="1" t="s">
        <v>1240</v>
      </c>
      <c r="V925" s="1"/>
    </row>
    <row r="926" spans="21:22" x14ac:dyDescent="0.3">
      <c r="U926" s="1" t="s">
        <v>1241</v>
      </c>
      <c r="V926" s="1"/>
    </row>
    <row r="927" spans="21:22" x14ac:dyDescent="0.3">
      <c r="U927" s="1" t="s">
        <v>1242</v>
      </c>
      <c r="V927" s="1"/>
    </row>
    <row r="928" spans="21:22" x14ac:dyDescent="0.3">
      <c r="U928" s="1" t="s">
        <v>1243</v>
      </c>
      <c r="V928" s="1"/>
    </row>
    <row r="929" spans="21:22" x14ac:dyDescent="0.3">
      <c r="U929" s="1" t="s">
        <v>1244</v>
      </c>
      <c r="V929" s="1"/>
    </row>
    <row r="930" spans="21:22" x14ac:dyDescent="0.3">
      <c r="U930" s="1" t="s">
        <v>1245</v>
      </c>
      <c r="V930" s="1"/>
    </row>
    <row r="931" spans="21:22" x14ac:dyDescent="0.3">
      <c r="U931" s="1" t="s">
        <v>1246</v>
      </c>
      <c r="V931" s="1"/>
    </row>
    <row r="932" spans="21:22" x14ac:dyDescent="0.3">
      <c r="U932" s="1" t="s">
        <v>1247</v>
      </c>
      <c r="V932" s="1"/>
    </row>
    <row r="933" spans="21:22" x14ac:dyDescent="0.3">
      <c r="U933" s="1" t="s">
        <v>1248</v>
      </c>
      <c r="V933" s="1"/>
    </row>
    <row r="934" spans="21:22" x14ac:dyDescent="0.3">
      <c r="U934" s="1" t="s">
        <v>1249</v>
      </c>
      <c r="V934" s="1"/>
    </row>
    <row r="935" spans="21:22" x14ac:dyDescent="0.3">
      <c r="U935" s="1" t="s">
        <v>1250</v>
      </c>
      <c r="V935" s="1"/>
    </row>
    <row r="936" spans="21:22" x14ac:dyDescent="0.3">
      <c r="U936" s="1" t="s">
        <v>1251</v>
      </c>
      <c r="V936" s="1"/>
    </row>
    <row r="937" spans="21:22" x14ac:dyDescent="0.3">
      <c r="U937" s="1" t="s">
        <v>1252</v>
      </c>
      <c r="V937" s="1"/>
    </row>
    <row r="938" spans="21:22" x14ac:dyDescent="0.3">
      <c r="U938" s="1" t="s">
        <v>1253</v>
      </c>
      <c r="V938" s="1"/>
    </row>
    <row r="939" spans="21:22" x14ac:dyDescent="0.3">
      <c r="U939" s="1" t="s">
        <v>1254</v>
      </c>
      <c r="V939" s="1"/>
    </row>
    <row r="940" spans="21:22" x14ac:dyDescent="0.3">
      <c r="U940" s="1" t="s">
        <v>1255</v>
      </c>
      <c r="V940" s="1"/>
    </row>
    <row r="941" spans="21:22" x14ac:dyDescent="0.3">
      <c r="U941" s="1" t="s">
        <v>1256</v>
      </c>
      <c r="V941" s="1"/>
    </row>
    <row r="942" spans="21:22" x14ac:dyDescent="0.3">
      <c r="U942" s="1" t="s">
        <v>1257</v>
      </c>
      <c r="V942" s="1"/>
    </row>
    <row r="943" spans="21:22" x14ac:dyDescent="0.3">
      <c r="U943" s="1" t="s">
        <v>1258</v>
      </c>
      <c r="V943" s="1"/>
    </row>
    <row r="944" spans="21:22" x14ac:dyDescent="0.3">
      <c r="U944" s="1" t="s">
        <v>1259</v>
      </c>
      <c r="V944" s="1"/>
    </row>
    <row r="945" spans="21:22" x14ac:dyDescent="0.3">
      <c r="U945" s="1" t="s">
        <v>1260</v>
      </c>
      <c r="V945" s="1"/>
    </row>
    <row r="946" spans="21:22" x14ac:dyDescent="0.3">
      <c r="U946" s="1" t="s">
        <v>1261</v>
      </c>
      <c r="V946" s="1"/>
    </row>
    <row r="947" spans="21:22" x14ac:dyDescent="0.3">
      <c r="U947" s="1" t="s">
        <v>1262</v>
      </c>
      <c r="V947" s="1"/>
    </row>
    <row r="948" spans="21:22" x14ac:dyDescent="0.3">
      <c r="U948" s="1" t="s">
        <v>1263</v>
      </c>
      <c r="V948" s="1"/>
    </row>
    <row r="949" spans="21:22" x14ac:dyDescent="0.3">
      <c r="U949" s="1" t="s">
        <v>1264</v>
      </c>
      <c r="V949" s="1"/>
    </row>
    <row r="950" spans="21:22" x14ac:dyDescent="0.3">
      <c r="U950" s="1" t="s">
        <v>1265</v>
      </c>
      <c r="V950" s="1"/>
    </row>
    <row r="951" spans="21:22" x14ac:dyDescent="0.3">
      <c r="U951" s="1" t="s">
        <v>1266</v>
      </c>
      <c r="V951" s="1"/>
    </row>
    <row r="952" spans="21:22" x14ac:dyDescent="0.3">
      <c r="U952" s="1" t="s">
        <v>1267</v>
      </c>
      <c r="V952" s="1"/>
    </row>
    <row r="953" spans="21:22" x14ac:dyDescent="0.3">
      <c r="U953" s="1" t="s">
        <v>1268</v>
      </c>
      <c r="V953" s="1"/>
    </row>
    <row r="954" spans="21:22" x14ac:dyDescent="0.3">
      <c r="U954" s="1" t="s">
        <v>1269</v>
      </c>
      <c r="V954" s="1"/>
    </row>
    <row r="955" spans="21:22" x14ac:dyDescent="0.3">
      <c r="U955" s="1" t="s">
        <v>1270</v>
      </c>
      <c r="V955" s="1"/>
    </row>
    <row r="956" spans="21:22" x14ac:dyDescent="0.3">
      <c r="U956" s="1" t="s">
        <v>1271</v>
      </c>
      <c r="V956" s="1"/>
    </row>
    <row r="957" spans="21:22" x14ac:dyDescent="0.3">
      <c r="U957" s="1" t="s">
        <v>1272</v>
      </c>
      <c r="V957" s="1"/>
    </row>
    <row r="958" spans="21:22" x14ac:dyDescent="0.3">
      <c r="U958" s="1" t="s">
        <v>1273</v>
      </c>
      <c r="V958" s="1"/>
    </row>
    <row r="959" spans="21:22" x14ac:dyDescent="0.3">
      <c r="U959" s="1" t="s">
        <v>1274</v>
      </c>
      <c r="V959" s="1"/>
    </row>
    <row r="960" spans="21:22" x14ac:dyDescent="0.3">
      <c r="U960" s="1" t="s">
        <v>1275</v>
      </c>
      <c r="V960" s="1"/>
    </row>
    <row r="961" spans="21:22" x14ac:dyDescent="0.3">
      <c r="U961" s="1" t="s">
        <v>1276</v>
      </c>
      <c r="V961" s="1"/>
    </row>
    <row r="962" spans="21:22" x14ac:dyDescent="0.3">
      <c r="U962" s="1" t="s">
        <v>1277</v>
      </c>
      <c r="V962" s="1"/>
    </row>
    <row r="963" spans="21:22" x14ac:dyDescent="0.3">
      <c r="U963" s="1" t="s">
        <v>1278</v>
      </c>
      <c r="V963" s="1"/>
    </row>
    <row r="964" spans="21:22" x14ac:dyDescent="0.3">
      <c r="U964" s="1" t="s">
        <v>1279</v>
      </c>
      <c r="V964" s="1"/>
    </row>
    <row r="965" spans="21:22" x14ac:dyDescent="0.3">
      <c r="U965" s="1" t="s">
        <v>1280</v>
      </c>
      <c r="V965" s="1"/>
    </row>
    <row r="966" spans="21:22" x14ac:dyDescent="0.3">
      <c r="U966" s="1" t="s">
        <v>1281</v>
      </c>
      <c r="V966" s="1"/>
    </row>
    <row r="967" spans="21:22" x14ac:dyDescent="0.3">
      <c r="U967" s="1" t="s">
        <v>1282</v>
      </c>
      <c r="V967" s="1"/>
    </row>
    <row r="968" spans="21:22" x14ac:dyDescent="0.3">
      <c r="U968" s="1" t="s">
        <v>1283</v>
      </c>
      <c r="V968" s="1"/>
    </row>
    <row r="969" spans="21:22" x14ac:dyDescent="0.3">
      <c r="U969" s="1" t="s">
        <v>1284</v>
      </c>
      <c r="V969" s="1"/>
    </row>
    <row r="970" spans="21:22" x14ac:dyDescent="0.3">
      <c r="U970" s="1" t="s">
        <v>1285</v>
      </c>
      <c r="V970" s="1"/>
    </row>
    <row r="971" spans="21:22" x14ac:dyDescent="0.3">
      <c r="U971" s="1" t="s">
        <v>1286</v>
      </c>
      <c r="V971" s="1"/>
    </row>
    <row r="972" spans="21:22" x14ac:dyDescent="0.3">
      <c r="U972" s="1" t="s">
        <v>1287</v>
      </c>
      <c r="V972" s="1"/>
    </row>
    <row r="973" spans="21:22" x14ac:dyDescent="0.3">
      <c r="U973" s="1" t="s">
        <v>1288</v>
      </c>
      <c r="V973" s="1"/>
    </row>
    <row r="974" spans="21:22" x14ac:dyDescent="0.3">
      <c r="U974" s="1" t="s">
        <v>1289</v>
      </c>
      <c r="V974" s="1"/>
    </row>
    <row r="975" spans="21:22" x14ac:dyDescent="0.3">
      <c r="U975" s="1" t="s">
        <v>1290</v>
      </c>
      <c r="V975" s="1"/>
    </row>
    <row r="976" spans="21:22" x14ac:dyDescent="0.3">
      <c r="U976" s="1" t="s">
        <v>1291</v>
      </c>
      <c r="V976" s="1"/>
    </row>
    <row r="977" spans="21:22" x14ac:dyDescent="0.3">
      <c r="U977" s="1" t="s">
        <v>1292</v>
      </c>
      <c r="V977" s="1"/>
    </row>
    <row r="978" spans="21:22" x14ac:dyDescent="0.3">
      <c r="U978" s="1" t="s">
        <v>1293</v>
      </c>
      <c r="V978" s="1"/>
    </row>
    <row r="979" spans="21:22" x14ac:dyDescent="0.3">
      <c r="U979" s="1" t="s">
        <v>1294</v>
      </c>
      <c r="V979" s="1"/>
    </row>
    <row r="980" spans="21:22" x14ac:dyDescent="0.3">
      <c r="U980" s="1" t="s">
        <v>1295</v>
      </c>
      <c r="V980" s="1"/>
    </row>
    <row r="981" spans="21:22" x14ac:dyDescent="0.3">
      <c r="U981" s="1" t="s">
        <v>1296</v>
      </c>
      <c r="V981" s="1"/>
    </row>
    <row r="982" spans="21:22" x14ac:dyDescent="0.3">
      <c r="U982" s="1" t="s">
        <v>1297</v>
      </c>
      <c r="V982" s="1"/>
    </row>
    <row r="983" spans="21:22" x14ac:dyDescent="0.3">
      <c r="U983" s="1" t="s">
        <v>1298</v>
      </c>
      <c r="V983" s="1"/>
    </row>
    <row r="984" spans="21:22" x14ac:dyDescent="0.3">
      <c r="U984" s="1" t="s">
        <v>1299</v>
      </c>
      <c r="V984" s="1"/>
    </row>
    <row r="985" spans="21:22" x14ac:dyDescent="0.3">
      <c r="U985" s="1" t="s">
        <v>1300</v>
      </c>
      <c r="V985" s="1"/>
    </row>
    <row r="986" spans="21:22" x14ac:dyDescent="0.3">
      <c r="U986" s="1" t="s">
        <v>1301</v>
      </c>
      <c r="V986" s="1"/>
    </row>
    <row r="987" spans="21:22" x14ac:dyDescent="0.3">
      <c r="U987" s="1" t="s">
        <v>1302</v>
      </c>
      <c r="V987" s="1"/>
    </row>
    <row r="988" spans="21:22" x14ac:dyDescent="0.3">
      <c r="U988" s="1" t="s">
        <v>1303</v>
      </c>
      <c r="V988" s="1"/>
    </row>
    <row r="989" spans="21:22" x14ac:dyDescent="0.3">
      <c r="U989" s="1" t="s">
        <v>1304</v>
      </c>
      <c r="V989" s="1"/>
    </row>
    <row r="990" spans="21:22" x14ac:dyDescent="0.3">
      <c r="U990" s="1" t="s">
        <v>1305</v>
      </c>
      <c r="V990" s="1"/>
    </row>
    <row r="991" spans="21:22" x14ac:dyDescent="0.3">
      <c r="U991" s="1" t="s">
        <v>1306</v>
      </c>
      <c r="V991" s="1"/>
    </row>
    <row r="992" spans="21:22" x14ac:dyDescent="0.3">
      <c r="U992" s="1" t="s">
        <v>1307</v>
      </c>
      <c r="V992" s="1"/>
    </row>
    <row r="993" spans="21:22" x14ac:dyDescent="0.3">
      <c r="U993" s="1" t="s">
        <v>1308</v>
      </c>
      <c r="V993" s="1"/>
    </row>
    <row r="994" spans="21:22" x14ac:dyDescent="0.3">
      <c r="U994" s="1" t="s">
        <v>1309</v>
      </c>
      <c r="V994" s="1"/>
    </row>
    <row r="995" spans="21:22" x14ac:dyDescent="0.3">
      <c r="U995" s="1" t="s">
        <v>1310</v>
      </c>
      <c r="V995" s="1"/>
    </row>
    <row r="996" spans="21:22" x14ac:dyDescent="0.3">
      <c r="U996" s="1" t="s">
        <v>1311</v>
      </c>
      <c r="V996" s="1"/>
    </row>
    <row r="997" spans="21:22" x14ac:dyDescent="0.3">
      <c r="U997" s="1" t="s">
        <v>1312</v>
      </c>
      <c r="V997" s="1"/>
    </row>
    <row r="998" spans="21:22" x14ac:dyDescent="0.3">
      <c r="U998" s="1" t="s">
        <v>1313</v>
      </c>
      <c r="V998" s="1"/>
    </row>
    <row r="999" spans="21:22" x14ac:dyDescent="0.3">
      <c r="U999" s="1" t="s">
        <v>1314</v>
      </c>
      <c r="V999" s="1"/>
    </row>
    <row r="1000" spans="21:22" x14ac:dyDescent="0.3">
      <c r="U1000" s="1" t="s">
        <v>1315</v>
      </c>
      <c r="V1000" s="1"/>
    </row>
    <row r="1001" spans="21:22" x14ac:dyDescent="0.3">
      <c r="U1001" s="1" t="s">
        <v>1316</v>
      </c>
      <c r="V1001" s="1"/>
    </row>
    <row r="1002" spans="21:22" x14ac:dyDescent="0.3">
      <c r="U1002" s="1" t="s">
        <v>1317</v>
      </c>
      <c r="V1002" s="1"/>
    </row>
    <row r="1003" spans="21:22" x14ac:dyDescent="0.3">
      <c r="U1003" s="1" t="s">
        <v>1318</v>
      </c>
      <c r="V1003" s="1"/>
    </row>
    <row r="1004" spans="21:22" x14ac:dyDescent="0.3">
      <c r="U1004" s="1" t="s">
        <v>1319</v>
      </c>
      <c r="V1004" s="1"/>
    </row>
    <row r="1005" spans="21:22" x14ac:dyDescent="0.3">
      <c r="U1005" s="1" t="s">
        <v>1320</v>
      </c>
      <c r="V1005" s="1"/>
    </row>
    <row r="1006" spans="21:22" x14ac:dyDescent="0.3">
      <c r="U1006" s="1" t="s">
        <v>1321</v>
      </c>
      <c r="V1006" s="1"/>
    </row>
    <row r="1007" spans="21:22" x14ac:dyDescent="0.3">
      <c r="U1007" s="1" t="s">
        <v>1322</v>
      </c>
      <c r="V1007" s="1"/>
    </row>
    <row r="1008" spans="21:22" x14ac:dyDescent="0.3">
      <c r="U1008" s="1" t="s">
        <v>1323</v>
      </c>
      <c r="V1008" s="1"/>
    </row>
    <row r="1009" spans="21:22" x14ac:dyDescent="0.3">
      <c r="U1009" s="1" t="s">
        <v>1324</v>
      </c>
      <c r="V1009" s="1"/>
    </row>
    <row r="1010" spans="21:22" x14ac:dyDescent="0.3">
      <c r="U1010" s="1" t="s">
        <v>1325</v>
      </c>
      <c r="V1010" s="1"/>
    </row>
    <row r="1011" spans="21:22" x14ac:dyDescent="0.3">
      <c r="U1011" s="1" t="s">
        <v>1326</v>
      </c>
      <c r="V1011" s="1"/>
    </row>
    <row r="1012" spans="21:22" x14ac:dyDescent="0.3">
      <c r="U1012" s="1" t="s">
        <v>1327</v>
      </c>
      <c r="V1012" s="1"/>
    </row>
    <row r="1013" spans="21:22" x14ac:dyDescent="0.3">
      <c r="U1013" s="1" t="s">
        <v>1328</v>
      </c>
      <c r="V1013" s="1"/>
    </row>
    <row r="1014" spans="21:22" x14ac:dyDescent="0.3">
      <c r="U1014" s="1" t="s">
        <v>1329</v>
      </c>
      <c r="V1014" s="1"/>
    </row>
    <row r="1015" spans="21:22" x14ac:dyDescent="0.3">
      <c r="U1015" s="1" t="s">
        <v>1330</v>
      </c>
      <c r="V1015" s="1"/>
    </row>
    <row r="1016" spans="21:22" x14ac:dyDescent="0.3">
      <c r="U1016" s="1" t="s">
        <v>1331</v>
      </c>
      <c r="V1016" s="1"/>
    </row>
    <row r="1017" spans="21:22" x14ac:dyDescent="0.3">
      <c r="U1017" s="1" t="s">
        <v>1332</v>
      </c>
      <c r="V1017" s="1"/>
    </row>
    <row r="1018" spans="21:22" x14ac:dyDescent="0.3">
      <c r="U1018" s="1" t="s">
        <v>1333</v>
      </c>
      <c r="V1018" s="1"/>
    </row>
    <row r="1019" spans="21:22" x14ac:dyDescent="0.3">
      <c r="U1019" s="1" t="s">
        <v>1334</v>
      </c>
      <c r="V1019" s="1"/>
    </row>
    <row r="1020" spans="21:22" x14ac:dyDescent="0.3">
      <c r="U1020" s="1" t="s">
        <v>1335</v>
      </c>
      <c r="V1020" s="1"/>
    </row>
    <row r="1021" spans="21:22" x14ac:dyDescent="0.3">
      <c r="U1021" s="1" t="s">
        <v>1336</v>
      </c>
      <c r="V1021" s="1"/>
    </row>
    <row r="1022" spans="21:22" x14ac:dyDescent="0.3">
      <c r="U1022" s="1" t="s">
        <v>1337</v>
      </c>
      <c r="V1022" s="1"/>
    </row>
    <row r="1023" spans="21:22" x14ac:dyDescent="0.3">
      <c r="U1023" s="1" t="s">
        <v>1338</v>
      </c>
      <c r="V1023" s="1"/>
    </row>
    <row r="1024" spans="21:22" x14ac:dyDescent="0.3">
      <c r="U1024" s="1" t="s">
        <v>1339</v>
      </c>
      <c r="V1024" s="1"/>
    </row>
    <row r="1025" spans="21:22" x14ac:dyDescent="0.3">
      <c r="U1025" s="1" t="s">
        <v>1340</v>
      </c>
      <c r="V1025" s="1"/>
    </row>
    <row r="1026" spans="21:22" x14ac:dyDescent="0.3">
      <c r="U1026" s="1" t="s">
        <v>1341</v>
      </c>
      <c r="V1026" s="1"/>
    </row>
    <row r="1027" spans="21:22" x14ac:dyDescent="0.3">
      <c r="U1027" s="1" t="s">
        <v>1342</v>
      </c>
      <c r="V1027" s="1"/>
    </row>
    <row r="1028" spans="21:22" x14ac:dyDescent="0.3">
      <c r="U1028" s="1" t="s">
        <v>1343</v>
      </c>
      <c r="V1028" s="1"/>
    </row>
    <row r="1029" spans="21:22" x14ac:dyDescent="0.3">
      <c r="U1029" s="1" t="s">
        <v>1344</v>
      </c>
      <c r="V1029" s="1"/>
    </row>
    <row r="1030" spans="21:22" x14ac:dyDescent="0.3">
      <c r="U1030" s="1" t="s">
        <v>1345</v>
      </c>
      <c r="V1030" s="1"/>
    </row>
    <row r="1031" spans="21:22" x14ac:dyDescent="0.3">
      <c r="U1031" s="1" t="s">
        <v>1346</v>
      </c>
      <c r="V1031" s="1"/>
    </row>
    <row r="1032" spans="21:22" x14ac:dyDescent="0.3">
      <c r="U1032" s="1" t="s">
        <v>1347</v>
      </c>
      <c r="V1032" s="1"/>
    </row>
    <row r="1033" spans="21:22" x14ac:dyDescent="0.3">
      <c r="U1033" s="1" t="s">
        <v>1348</v>
      </c>
      <c r="V1033" s="1"/>
    </row>
    <row r="1034" spans="21:22" x14ac:dyDescent="0.3">
      <c r="U1034" s="1" t="s">
        <v>1349</v>
      </c>
      <c r="V1034" s="1"/>
    </row>
    <row r="1035" spans="21:22" x14ac:dyDescent="0.3">
      <c r="U1035" s="1" t="s">
        <v>1350</v>
      </c>
      <c r="V1035" s="1"/>
    </row>
    <row r="1036" spans="21:22" x14ac:dyDescent="0.3">
      <c r="U1036" s="1" t="s">
        <v>1351</v>
      </c>
      <c r="V1036" s="1"/>
    </row>
    <row r="1037" spans="21:22" x14ac:dyDescent="0.3">
      <c r="U1037" s="1" t="s">
        <v>1352</v>
      </c>
      <c r="V1037" s="1"/>
    </row>
    <row r="1038" spans="21:22" x14ac:dyDescent="0.3">
      <c r="U1038" s="1" t="s">
        <v>1353</v>
      </c>
      <c r="V1038" s="1"/>
    </row>
    <row r="1039" spans="21:22" x14ac:dyDescent="0.3">
      <c r="U1039" s="1" t="s">
        <v>1354</v>
      </c>
      <c r="V1039" s="1"/>
    </row>
    <row r="1040" spans="21:22" x14ac:dyDescent="0.3">
      <c r="U1040" s="1" t="s">
        <v>1355</v>
      </c>
      <c r="V1040" s="1"/>
    </row>
    <row r="1041" spans="21:22" x14ac:dyDescent="0.3">
      <c r="U1041" s="1" t="s">
        <v>1356</v>
      </c>
      <c r="V1041" s="1"/>
    </row>
    <row r="1042" spans="21:22" x14ac:dyDescent="0.3">
      <c r="U1042" s="1" t="s">
        <v>1357</v>
      </c>
      <c r="V1042" s="1"/>
    </row>
    <row r="1043" spans="21:22" x14ac:dyDescent="0.3">
      <c r="U1043" s="1" t="s">
        <v>1358</v>
      </c>
      <c r="V1043" s="1"/>
    </row>
    <row r="1044" spans="21:22" x14ac:dyDescent="0.3">
      <c r="U1044" s="1" t="s">
        <v>1359</v>
      </c>
      <c r="V1044" s="1"/>
    </row>
    <row r="1045" spans="21:22" x14ac:dyDescent="0.3">
      <c r="U1045" s="1" t="s">
        <v>1360</v>
      </c>
      <c r="V1045" s="1"/>
    </row>
    <row r="1046" spans="21:22" x14ac:dyDescent="0.3">
      <c r="U1046" s="1" t="s">
        <v>1361</v>
      </c>
      <c r="V1046" s="1"/>
    </row>
    <row r="1047" spans="21:22" x14ac:dyDescent="0.3">
      <c r="U1047" s="1" t="s">
        <v>1362</v>
      </c>
      <c r="V1047" s="1"/>
    </row>
    <row r="1048" spans="21:22" x14ac:dyDescent="0.3">
      <c r="U1048" s="1" t="s">
        <v>1363</v>
      </c>
      <c r="V1048" s="1"/>
    </row>
    <row r="1049" spans="21:22" x14ac:dyDescent="0.3">
      <c r="U1049" s="1" t="s">
        <v>1364</v>
      </c>
      <c r="V1049" s="1"/>
    </row>
    <row r="1050" spans="21:22" x14ac:dyDescent="0.3">
      <c r="U1050" s="1" t="s">
        <v>1365</v>
      </c>
      <c r="V1050" s="1"/>
    </row>
    <row r="1051" spans="21:22" x14ac:dyDescent="0.3">
      <c r="U1051" s="1" t="s">
        <v>1366</v>
      </c>
      <c r="V1051" s="1"/>
    </row>
    <row r="1052" spans="21:22" x14ac:dyDescent="0.3">
      <c r="U1052" s="1" t="s">
        <v>1367</v>
      </c>
      <c r="V1052" s="1"/>
    </row>
    <row r="1053" spans="21:22" x14ac:dyDescent="0.3">
      <c r="U1053" s="1" t="s">
        <v>1368</v>
      </c>
      <c r="V1053" s="1"/>
    </row>
    <row r="1054" spans="21:22" x14ac:dyDescent="0.3">
      <c r="U1054" s="1" t="s">
        <v>1369</v>
      </c>
      <c r="V1054" s="1"/>
    </row>
    <row r="1055" spans="21:22" x14ac:dyDescent="0.3">
      <c r="U1055" s="1" t="s">
        <v>1370</v>
      </c>
      <c r="V1055" s="1"/>
    </row>
    <row r="1056" spans="21:22" x14ac:dyDescent="0.3">
      <c r="U1056" s="1" t="s">
        <v>1371</v>
      </c>
      <c r="V1056" s="1"/>
    </row>
    <row r="1057" spans="21:22" x14ac:dyDescent="0.3">
      <c r="U1057" s="1" t="s">
        <v>1372</v>
      </c>
      <c r="V1057" s="1"/>
    </row>
    <row r="1058" spans="21:22" x14ac:dyDescent="0.3">
      <c r="U1058" s="1" t="s">
        <v>1373</v>
      </c>
      <c r="V1058" s="1"/>
    </row>
    <row r="1059" spans="21:22" x14ac:dyDescent="0.3">
      <c r="U1059" s="1" t="s">
        <v>1374</v>
      </c>
      <c r="V1059" s="1"/>
    </row>
    <row r="1060" spans="21:22" x14ac:dyDescent="0.3">
      <c r="U1060" s="1" t="s">
        <v>1375</v>
      </c>
      <c r="V1060" s="1"/>
    </row>
    <row r="1061" spans="21:22" x14ac:dyDescent="0.3">
      <c r="U1061" s="1" t="s">
        <v>1376</v>
      </c>
      <c r="V1061" s="1"/>
    </row>
    <row r="1062" spans="21:22" x14ac:dyDescent="0.3">
      <c r="U1062" s="1" t="s">
        <v>1377</v>
      </c>
      <c r="V1062" s="1"/>
    </row>
    <row r="1063" spans="21:22" x14ac:dyDescent="0.3">
      <c r="U1063" s="1" t="s">
        <v>1378</v>
      </c>
      <c r="V1063" s="1"/>
    </row>
    <row r="1064" spans="21:22" x14ac:dyDescent="0.3">
      <c r="U1064" s="1" t="s">
        <v>1379</v>
      </c>
      <c r="V1064" s="1"/>
    </row>
    <row r="1065" spans="21:22" x14ac:dyDescent="0.3">
      <c r="U1065" s="1" t="s">
        <v>1380</v>
      </c>
      <c r="V1065" s="1"/>
    </row>
    <row r="1066" spans="21:22" x14ac:dyDescent="0.3">
      <c r="U1066" s="1" t="s">
        <v>1381</v>
      </c>
      <c r="V1066" s="1"/>
    </row>
    <row r="1067" spans="21:22" x14ac:dyDescent="0.3">
      <c r="U1067" s="1" t="s">
        <v>1382</v>
      </c>
      <c r="V1067" s="1"/>
    </row>
    <row r="1068" spans="21:22" x14ac:dyDescent="0.3">
      <c r="U1068" s="1" t="s">
        <v>1383</v>
      </c>
      <c r="V1068" s="1"/>
    </row>
    <row r="1069" spans="21:22" x14ac:dyDescent="0.3">
      <c r="U1069" s="1" t="s">
        <v>1384</v>
      </c>
      <c r="V1069" s="1"/>
    </row>
    <row r="1070" spans="21:22" x14ac:dyDescent="0.3">
      <c r="U1070" s="1" t="s">
        <v>1385</v>
      </c>
      <c r="V1070" s="1"/>
    </row>
    <row r="1071" spans="21:22" x14ac:dyDescent="0.3">
      <c r="U1071" s="1" t="s">
        <v>1386</v>
      </c>
      <c r="V1071" s="1"/>
    </row>
    <row r="1072" spans="21:22" x14ac:dyDescent="0.3">
      <c r="U1072" s="1" t="s">
        <v>1387</v>
      </c>
      <c r="V1072" s="1"/>
    </row>
    <row r="1073" spans="21:22" x14ac:dyDescent="0.3">
      <c r="U1073" s="1" t="s">
        <v>1388</v>
      </c>
      <c r="V1073" s="1"/>
    </row>
    <row r="1074" spans="21:22" x14ac:dyDescent="0.3">
      <c r="U1074" s="1" t="s">
        <v>1389</v>
      </c>
      <c r="V1074" s="1"/>
    </row>
    <row r="1075" spans="21:22" x14ac:dyDescent="0.3">
      <c r="U1075" s="1" t="s">
        <v>1390</v>
      </c>
      <c r="V1075" s="1"/>
    </row>
    <row r="1076" spans="21:22" x14ac:dyDescent="0.3">
      <c r="U1076" s="1" t="s">
        <v>1391</v>
      </c>
      <c r="V1076" s="1"/>
    </row>
    <row r="1077" spans="21:22" x14ac:dyDescent="0.3">
      <c r="U1077" s="1" t="s">
        <v>1392</v>
      </c>
      <c r="V1077" s="1"/>
    </row>
    <row r="1078" spans="21:22" x14ac:dyDescent="0.3">
      <c r="U1078" s="1" t="s">
        <v>1393</v>
      </c>
      <c r="V1078" s="1"/>
    </row>
    <row r="1079" spans="21:22" x14ac:dyDescent="0.3">
      <c r="U1079" s="1" t="s">
        <v>1394</v>
      </c>
      <c r="V1079" s="1"/>
    </row>
    <row r="1080" spans="21:22" x14ac:dyDescent="0.3">
      <c r="U1080" s="1" t="s">
        <v>1395</v>
      </c>
      <c r="V1080" s="1"/>
    </row>
    <row r="1081" spans="21:22" x14ac:dyDescent="0.3">
      <c r="U1081" s="1" t="s">
        <v>1396</v>
      </c>
      <c r="V1081" s="1"/>
    </row>
    <row r="1082" spans="21:22" x14ac:dyDescent="0.3">
      <c r="U1082" s="1" t="s">
        <v>1397</v>
      </c>
      <c r="V1082" s="1"/>
    </row>
    <row r="1083" spans="21:22" x14ac:dyDescent="0.3">
      <c r="U1083" s="1" t="s">
        <v>1398</v>
      </c>
      <c r="V1083" s="1"/>
    </row>
    <row r="1084" spans="21:22" x14ac:dyDescent="0.3">
      <c r="U1084" s="1" t="s">
        <v>1399</v>
      </c>
      <c r="V1084" s="1"/>
    </row>
    <row r="1085" spans="21:22" x14ac:dyDescent="0.3">
      <c r="U1085" s="1" t="s">
        <v>1400</v>
      </c>
      <c r="V1085" s="1"/>
    </row>
    <row r="1086" spans="21:22" x14ac:dyDescent="0.3">
      <c r="U1086" s="1" t="s">
        <v>1401</v>
      </c>
      <c r="V1086" s="1"/>
    </row>
    <row r="1087" spans="21:22" x14ac:dyDescent="0.3">
      <c r="U1087" s="1" t="s">
        <v>1402</v>
      </c>
      <c r="V1087" s="1"/>
    </row>
    <row r="1088" spans="21:22" x14ac:dyDescent="0.3">
      <c r="U1088" s="1" t="s">
        <v>1403</v>
      </c>
      <c r="V1088" s="1"/>
    </row>
    <row r="1089" spans="21:22" x14ac:dyDescent="0.3">
      <c r="U1089" s="1" t="s">
        <v>1404</v>
      </c>
      <c r="V1089" s="1"/>
    </row>
    <row r="1090" spans="21:22" x14ac:dyDescent="0.3">
      <c r="U1090" s="1" t="s">
        <v>1405</v>
      </c>
      <c r="V1090" s="1"/>
    </row>
    <row r="1091" spans="21:22" x14ac:dyDescent="0.3">
      <c r="U1091" s="1" t="s">
        <v>1406</v>
      </c>
      <c r="V1091" s="1"/>
    </row>
    <row r="1092" spans="21:22" x14ac:dyDescent="0.3">
      <c r="U1092" s="1" t="s">
        <v>1407</v>
      </c>
      <c r="V1092" s="1"/>
    </row>
    <row r="1093" spans="21:22" x14ac:dyDescent="0.3">
      <c r="U1093" s="1" t="s">
        <v>1408</v>
      </c>
      <c r="V1093" s="1"/>
    </row>
    <row r="1094" spans="21:22" x14ac:dyDescent="0.3">
      <c r="U1094" s="1" t="s">
        <v>1409</v>
      </c>
      <c r="V1094" s="1"/>
    </row>
    <row r="1095" spans="21:22" x14ac:dyDescent="0.3">
      <c r="U1095" s="1" t="s">
        <v>1410</v>
      </c>
      <c r="V1095" s="1"/>
    </row>
    <row r="1096" spans="21:22" x14ac:dyDescent="0.3">
      <c r="U1096" s="1" t="s">
        <v>1411</v>
      </c>
      <c r="V1096" s="1"/>
    </row>
    <row r="1097" spans="21:22" x14ac:dyDescent="0.3">
      <c r="U1097" s="1" t="s">
        <v>1412</v>
      </c>
      <c r="V1097" s="1"/>
    </row>
    <row r="1098" spans="21:22" x14ac:dyDescent="0.3">
      <c r="U1098" s="1" t="s">
        <v>1413</v>
      </c>
      <c r="V1098" s="1"/>
    </row>
    <row r="1099" spans="21:22" x14ac:dyDescent="0.3">
      <c r="U1099" s="1" t="s">
        <v>1414</v>
      </c>
      <c r="V1099" s="1"/>
    </row>
    <row r="1100" spans="21:22" x14ac:dyDescent="0.3">
      <c r="U1100" s="1" t="s">
        <v>1415</v>
      </c>
      <c r="V1100" s="1"/>
    </row>
    <row r="1101" spans="21:22" x14ac:dyDescent="0.3">
      <c r="U1101" s="1" t="s">
        <v>1416</v>
      </c>
      <c r="V1101" s="1"/>
    </row>
    <row r="1102" spans="21:22" x14ac:dyDescent="0.3">
      <c r="U1102" s="1" t="s">
        <v>1417</v>
      </c>
      <c r="V1102" s="1"/>
    </row>
    <row r="1103" spans="21:22" x14ac:dyDescent="0.3">
      <c r="U1103" s="1" t="s">
        <v>1418</v>
      </c>
      <c r="V1103" s="1"/>
    </row>
    <row r="1104" spans="21:22" x14ac:dyDescent="0.3">
      <c r="U1104" s="1" t="s">
        <v>1419</v>
      </c>
      <c r="V1104" s="1"/>
    </row>
    <row r="1105" spans="21:22" x14ac:dyDescent="0.3">
      <c r="U1105" s="1" t="s">
        <v>1420</v>
      </c>
      <c r="V1105" s="1"/>
    </row>
    <row r="1106" spans="21:22" x14ac:dyDescent="0.3">
      <c r="U1106" s="1" t="s">
        <v>1421</v>
      </c>
      <c r="V1106" s="1"/>
    </row>
    <row r="1107" spans="21:22" x14ac:dyDescent="0.3">
      <c r="U1107" s="1" t="s">
        <v>1422</v>
      </c>
      <c r="V1107" s="1"/>
    </row>
    <row r="1108" spans="21:22" x14ac:dyDescent="0.3">
      <c r="U1108" s="1" t="s">
        <v>1423</v>
      </c>
      <c r="V1108" s="1"/>
    </row>
    <row r="1109" spans="21:22" x14ac:dyDescent="0.3">
      <c r="U1109" s="1" t="s">
        <v>1424</v>
      </c>
      <c r="V1109" s="1"/>
    </row>
    <row r="1110" spans="21:22" x14ac:dyDescent="0.3">
      <c r="U1110" s="1" t="s">
        <v>1425</v>
      </c>
      <c r="V1110" s="1"/>
    </row>
    <row r="1111" spans="21:22" x14ac:dyDescent="0.3">
      <c r="U1111" s="1" t="s">
        <v>1426</v>
      </c>
      <c r="V1111" s="1"/>
    </row>
    <row r="1112" spans="21:22" x14ac:dyDescent="0.3">
      <c r="U1112" s="1" t="s">
        <v>1427</v>
      </c>
      <c r="V1112" s="1"/>
    </row>
    <row r="1113" spans="21:22" x14ac:dyDescent="0.3">
      <c r="U1113" s="1" t="s">
        <v>1428</v>
      </c>
      <c r="V1113" s="1"/>
    </row>
    <row r="1114" spans="21:22" x14ac:dyDescent="0.3">
      <c r="U1114" s="1" t="s">
        <v>1429</v>
      </c>
      <c r="V1114" s="1"/>
    </row>
    <row r="1115" spans="21:22" x14ac:dyDescent="0.3">
      <c r="U1115" s="1" t="s">
        <v>1430</v>
      </c>
      <c r="V1115" s="1"/>
    </row>
    <row r="1116" spans="21:22" x14ac:dyDescent="0.3">
      <c r="U1116" s="1" t="s">
        <v>1431</v>
      </c>
      <c r="V1116" s="1"/>
    </row>
    <row r="1117" spans="21:22" x14ac:dyDescent="0.3">
      <c r="U1117" s="1" t="s">
        <v>1432</v>
      </c>
      <c r="V1117" s="1"/>
    </row>
    <row r="1118" spans="21:22" x14ac:dyDescent="0.3">
      <c r="U1118" s="1" t="s">
        <v>1433</v>
      </c>
      <c r="V1118" s="1"/>
    </row>
    <row r="1119" spans="21:22" x14ac:dyDescent="0.3">
      <c r="U1119" s="1" t="s">
        <v>1434</v>
      </c>
      <c r="V1119" s="1"/>
    </row>
    <row r="1120" spans="21:22" x14ac:dyDescent="0.3">
      <c r="U1120" s="1" t="s">
        <v>1435</v>
      </c>
      <c r="V1120" s="1"/>
    </row>
    <row r="1121" spans="21:22" x14ac:dyDescent="0.3">
      <c r="U1121" s="1" t="s">
        <v>1436</v>
      </c>
      <c r="V1121" s="1"/>
    </row>
    <row r="1122" spans="21:22" x14ac:dyDescent="0.3">
      <c r="U1122" s="1" t="s">
        <v>1437</v>
      </c>
      <c r="V1122" s="1"/>
    </row>
    <row r="1123" spans="21:22" x14ac:dyDescent="0.3">
      <c r="U1123" s="1" t="s">
        <v>1438</v>
      </c>
      <c r="V1123" s="1"/>
    </row>
    <row r="1124" spans="21:22" x14ac:dyDescent="0.3">
      <c r="U1124" s="1" t="s">
        <v>1439</v>
      </c>
      <c r="V1124" s="1"/>
    </row>
    <row r="1125" spans="21:22" x14ac:dyDescent="0.3">
      <c r="U1125" s="1" t="s">
        <v>1440</v>
      </c>
      <c r="V1125" s="1"/>
    </row>
    <row r="1126" spans="21:22" x14ac:dyDescent="0.3">
      <c r="U1126" s="1" t="s">
        <v>1441</v>
      </c>
      <c r="V1126" s="1"/>
    </row>
    <row r="1127" spans="21:22" x14ac:dyDescent="0.3">
      <c r="U1127" s="1" t="s">
        <v>1442</v>
      </c>
      <c r="V1127" s="1"/>
    </row>
    <row r="1128" spans="21:22" x14ac:dyDescent="0.3">
      <c r="U1128" s="1" t="s">
        <v>1443</v>
      </c>
      <c r="V1128" s="1"/>
    </row>
    <row r="1129" spans="21:22" x14ac:dyDescent="0.3">
      <c r="U1129" s="1" t="s">
        <v>1444</v>
      </c>
      <c r="V1129" s="1"/>
    </row>
    <row r="1130" spans="21:22" x14ac:dyDescent="0.3">
      <c r="U1130" s="1" t="s">
        <v>1445</v>
      </c>
      <c r="V1130" s="1"/>
    </row>
    <row r="1131" spans="21:22" x14ac:dyDescent="0.3">
      <c r="U1131" s="1" t="s">
        <v>1446</v>
      </c>
      <c r="V1131" s="1"/>
    </row>
    <row r="1132" spans="21:22" x14ac:dyDescent="0.3">
      <c r="U1132" s="1" t="s">
        <v>1447</v>
      </c>
      <c r="V1132" s="1"/>
    </row>
    <row r="1133" spans="21:22" x14ac:dyDescent="0.3">
      <c r="U1133" s="1" t="s">
        <v>1448</v>
      </c>
      <c r="V1133" s="1"/>
    </row>
    <row r="1134" spans="21:22" x14ac:dyDescent="0.3">
      <c r="U1134" s="1" t="s">
        <v>1449</v>
      </c>
      <c r="V1134" s="1"/>
    </row>
    <row r="1135" spans="21:22" x14ac:dyDescent="0.3">
      <c r="U1135" s="1" t="s">
        <v>1450</v>
      </c>
      <c r="V1135" s="1"/>
    </row>
    <row r="1136" spans="21:22" x14ac:dyDescent="0.3">
      <c r="U1136" s="1" t="s">
        <v>1451</v>
      </c>
      <c r="V1136" s="1"/>
    </row>
    <row r="1137" spans="21:22" x14ac:dyDescent="0.3">
      <c r="U1137" s="1" t="s">
        <v>1452</v>
      </c>
      <c r="V1137" s="1"/>
    </row>
    <row r="1138" spans="21:22" x14ac:dyDescent="0.3">
      <c r="U1138" s="1" t="s">
        <v>1453</v>
      </c>
      <c r="V1138" s="1"/>
    </row>
    <row r="1139" spans="21:22" x14ac:dyDescent="0.3">
      <c r="U1139" s="1" t="s">
        <v>1454</v>
      </c>
      <c r="V1139" s="1"/>
    </row>
    <row r="1140" spans="21:22" x14ac:dyDescent="0.3">
      <c r="U1140" s="1" t="s">
        <v>1455</v>
      </c>
      <c r="V1140" s="1"/>
    </row>
    <row r="1141" spans="21:22" x14ac:dyDescent="0.3">
      <c r="U1141" s="1" t="s">
        <v>1456</v>
      </c>
      <c r="V1141" s="1"/>
    </row>
    <row r="1142" spans="21:22" x14ac:dyDescent="0.3">
      <c r="U1142" s="1" t="s">
        <v>1457</v>
      </c>
      <c r="V1142" s="1"/>
    </row>
    <row r="1143" spans="21:22" x14ac:dyDescent="0.3">
      <c r="U1143" s="1" t="s">
        <v>1458</v>
      </c>
      <c r="V1143" s="1"/>
    </row>
    <row r="1144" spans="21:22" x14ac:dyDescent="0.3">
      <c r="U1144" s="1" t="s">
        <v>1459</v>
      </c>
      <c r="V1144" s="1"/>
    </row>
    <row r="1145" spans="21:22" x14ac:dyDescent="0.3">
      <c r="U1145" s="1" t="s">
        <v>1460</v>
      </c>
      <c r="V1145" s="1"/>
    </row>
    <row r="1146" spans="21:22" x14ac:dyDescent="0.3">
      <c r="U1146" s="1" t="s">
        <v>1461</v>
      </c>
      <c r="V1146" s="1"/>
    </row>
    <row r="1147" spans="21:22" x14ac:dyDescent="0.3">
      <c r="U1147" s="1" t="s">
        <v>1462</v>
      </c>
      <c r="V1147" s="1"/>
    </row>
    <row r="1148" spans="21:22" x14ac:dyDescent="0.3">
      <c r="U1148" s="1" t="s">
        <v>1463</v>
      </c>
      <c r="V1148" s="1"/>
    </row>
    <row r="1149" spans="21:22" x14ac:dyDescent="0.3">
      <c r="U1149" s="1" t="s">
        <v>1464</v>
      </c>
      <c r="V1149" s="1"/>
    </row>
    <row r="1150" spans="21:22" x14ac:dyDescent="0.3">
      <c r="U1150" s="1" t="s">
        <v>1465</v>
      </c>
      <c r="V1150" s="1"/>
    </row>
    <row r="1151" spans="21:22" x14ac:dyDescent="0.3">
      <c r="U1151" s="1" t="s">
        <v>1466</v>
      </c>
      <c r="V1151" s="1"/>
    </row>
    <row r="1152" spans="21:22" x14ac:dyDescent="0.3">
      <c r="U1152" s="1" t="s">
        <v>1467</v>
      </c>
      <c r="V1152" s="1"/>
    </row>
    <row r="1153" spans="21:22" x14ac:dyDescent="0.3">
      <c r="U1153" s="1" t="s">
        <v>1468</v>
      </c>
      <c r="V1153" s="1"/>
    </row>
    <row r="1154" spans="21:22" x14ac:dyDescent="0.3">
      <c r="U1154" s="1" t="s">
        <v>1469</v>
      </c>
      <c r="V1154" s="1"/>
    </row>
    <row r="1155" spans="21:22" x14ac:dyDescent="0.3">
      <c r="U1155" s="1" t="s">
        <v>1470</v>
      </c>
      <c r="V1155" s="1"/>
    </row>
    <row r="1156" spans="21:22" x14ac:dyDescent="0.3">
      <c r="U1156" s="1" t="s">
        <v>1471</v>
      </c>
      <c r="V1156" s="1"/>
    </row>
    <row r="1157" spans="21:22" x14ac:dyDescent="0.3">
      <c r="U1157" s="1" t="s">
        <v>1472</v>
      </c>
      <c r="V1157" s="1"/>
    </row>
    <row r="1158" spans="21:22" x14ac:dyDescent="0.3">
      <c r="U1158" s="1" t="s">
        <v>1473</v>
      </c>
      <c r="V1158" s="1"/>
    </row>
    <row r="1159" spans="21:22" x14ac:dyDescent="0.3">
      <c r="U1159" s="1" t="s">
        <v>1474</v>
      </c>
      <c r="V1159" s="1"/>
    </row>
    <row r="1160" spans="21:22" x14ac:dyDescent="0.3">
      <c r="U1160" s="1" t="s">
        <v>1475</v>
      </c>
      <c r="V1160" s="1"/>
    </row>
    <row r="1161" spans="21:22" x14ac:dyDescent="0.3">
      <c r="U1161" s="1" t="s">
        <v>1476</v>
      </c>
      <c r="V1161" s="1"/>
    </row>
    <row r="1162" spans="21:22" x14ac:dyDescent="0.3">
      <c r="U1162" s="1" t="s">
        <v>1477</v>
      </c>
      <c r="V1162" s="1"/>
    </row>
    <row r="1163" spans="21:22" x14ac:dyDescent="0.3">
      <c r="U1163" s="1" t="s">
        <v>1478</v>
      </c>
      <c r="V1163" s="1"/>
    </row>
    <row r="1164" spans="21:22" x14ac:dyDescent="0.3">
      <c r="U1164" s="1" t="s">
        <v>1479</v>
      </c>
      <c r="V1164" s="1"/>
    </row>
    <row r="1165" spans="21:22" x14ac:dyDescent="0.3">
      <c r="U1165" s="1" t="s">
        <v>1480</v>
      </c>
      <c r="V1165" s="1"/>
    </row>
    <row r="1166" spans="21:22" x14ac:dyDescent="0.3">
      <c r="U1166" s="1" t="s">
        <v>1481</v>
      </c>
      <c r="V1166" s="1"/>
    </row>
    <row r="1167" spans="21:22" x14ac:dyDescent="0.3">
      <c r="U1167" s="1" t="s">
        <v>1482</v>
      </c>
      <c r="V1167" s="1"/>
    </row>
    <row r="1168" spans="21:22" x14ac:dyDescent="0.3">
      <c r="U1168" s="1" t="s">
        <v>1483</v>
      </c>
      <c r="V1168" s="1"/>
    </row>
    <row r="1169" spans="21:22" x14ac:dyDescent="0.3">
      <c r="U1169" s="1" t="s">
        <v>1484</v>
      </c>
      <c r="V1169" s="1"/>
    </row>
    <row r="1170" spans="21:22" x14ac:dyDescent="0.3">
      <c r="U1170" s="1" t="s">
        <v>1485</v>
      </c>
      <c r="V1170" s="1"/>
    </row>
    <row r="1171" spans="21:22" x14ac:dyDescent="0.3">
      <c r="U1171" s="1" t="s">
        <v>1486</v>
      </c>
      <c r="V1171" s="1"/>
    </row>
    <row r="1172" spans="21:22" x14ac:dyDescent="0.3">
      <c r="U1172" s="1" t="s">
        <v>1487</v>
      </c>
      <c r="V1172" s="1"/>
    </row>
    <row r="1173" spans="21:22" x14ac:dyDescent="0.3">
      <c r="U1173" s="1" t="s">
        <v>1488</v>
      </c>
      <c r="V1173" s="1"/>
    </row>
    <row r="1174" spans="21:22" x14ac:dyDescent="0.3">
      <c r="U1174" s="1" t="s">
        <v>1489</v>
      </c>
      <c r="V1174" s="1"/>
    </row>
    <row r="1175" spans="21:22" x14ac:dyDescent="0.3">
      <c r="U1175" s="1" t="s">
        <v>1490</v>
      </c>
      <c r="V1175" s="1"/>
    </row>
    <row r="1176" spans="21:22" x14ac:dyDescent="0.3">
      <c r="U1176" s="1" t="s">
        <v>1491</v>
      </c>
      <c r="V1176" s="1"/>
    </row>
    <row r="1177" spans="21:22" x14ac:dyDescent="0.3">
      <c r="U1177" s="1" t="s">
        <v>1492</v>
      </c>
      <c r="V1177" s="1"/>
    </row>
    <row r="1178" spans="21:22" x14ac:dyDescent="0.3">
      <c r="U1178" s="1" t="s">
        <v>1493</v>
      </c>
      <c r="V1178" s="1"/>
    </row>
    <row r="1179" spans="21:22" x14ac:dyDescent="0.3">
      <c r="U1179" s="1" t="s">
        <v>1494</v>
      </c>
      <c r="V1179" s="1"/>
    </row>
    <row r="1180" spans="21:22" x14ac:dyDescent="0.3">
      <c r="U1180" s="1" t="s">
        <v>1495</v>
      </c>
      <c r="V1180" s="1"/>
    </row>
    <row r="1181" spans="21:22" x14ac:dyDescent="0.3">
      <c r="U1181" s="1" t="s">
        <v>1496</v>
      </c>
      <c r="V1181" s="1"/>
    </row>
    <row r="1182" spans="21:22" x14ac:dyDescent="0.3">
      <c r="U1182" s="1" t="s">
        <v>1497</v>
      </c>
      <c r="V1182" s="1"/>
    </row>
    <row r="1183" spans="21:22" x14ac:dyDescent="0.3">
      <c r="U1183" s="1" t="s">
        <v>1498</v>
      </c>
      <c r="V1183" s="1"/>
    </row>
    <row r="1184" spans="21:22" x14ac:dyDescent="0.3">
      <c r="U1184" s="1" t="s">
        <v>1499</v>
      </c>
      <c r="V1184" s="1"/>
    </row>
    <row r="1185" spans="21:22" x14ac:dyDescent="0.3">
      <c r="U1185" s="1" t="s">
        <v>1500</v>
      </c>
      <c r="V1185" s="1"/>
    </row>
    <row r="1186" spans="21:22" x14ac:dyDescent="0.3">
      <c r="U1186" s="1" t="s">
        <v>1501</v>
      </c>
      <c r="V1186" s="1"/>
    </row>
    <row r="1187" spans="21:22" x14ac:dyDescent="0.3">
      <c r="U1187" s="1" t="s">
        <v>1502</v>
      </c>
      <c r="V1187" s="1"/>
    </row>
    <row r="1188" spans="21:22" x14ac:dyDescent="0.3">
      <c r="U1188" s="1" t="s">
        <v>1503</v>
      </c>
      <c r="V1188" s="1"/>
    </row>
    <row r="1189" spans="21:22" x14ac:dyDescent="0.3">
      <c r="U1189" s="1" t="s">
        <v>1504</v>
      </c>
      <c r="V1189" s="1"/>
    </row>
    <row r="1190" spans="21:22" x14ac:dyDescent="0.3">
      <c r="U1190" s="1" t="s">
        <v>1505</v>
      </c>
      <c r="V1190" s="1"/>
    </row>
    <row r="1191" spans="21:22" x14ac:dyDescent="0.3">
      <c r="U1191" s="1" t="s">
        <v>1506</v>
      </c>
      <c r="V1191" s="1"/>
    </row>
    <row r="1192" spans="21:22" x14ac:dyDescent="0.3">
      <c r="U1192" s="1" t="s">
        <v>1507</v>
      </c>
      <c r="V1192" s="1"/>
    </row>
    <row r="1193" spans="21:22" x14ac:dyDescent="0.3">
      <c r="U1193" s="1" t="s">
        <v>1508</v>
      </c>
      <c r="V1193" s="1"/>
    </row>
    <row r="1194" spans="21:22" x14ac:dyDescent="0.3">
      <c r="U1194" s="1" t="s">
        <v>1509</v>
      </c>
      <c r="V1194" s="1"/>
    </row>
    <row r="1195" spans="21:22" x14ac:dyDescent="0.3">
      <c r="U1195" s="1" t="s">
        <v>1510</v>
      </c>
      <c r="V1195" s="1"/>
    </row>
    <row r="1196" spans="21:22" x14ac:dyDescent="0.3">
      <c r="U1196" s="1" t="s">
        <v>1511</v>
      </c>
      <c r="V1196" s="1"/>
    </row>
    <row r="1197" spans="21:22" x14ac:dyDescent="0.3">
      <c r="U1197" s="1" t="s">
        <v>1512</v>
      </c>
      <c r="V1197" s="1"/>
    </row>
    <row r="1198" spans="21:22" x14ac:dyDescent="0.3">
      <c r="U1198" s="1" t="s">
        <v>1513</v>
      </c>
      <c r="V1198" s="1"/>
    </row>
    <row r="1199" spans="21:22" x14ac:dyDescent="0.3">
      <c r="U1199" s="1" t="s">
        <v>1514</v>
      </c>
      <c r="V1199" s="1"/>
    </row>
    <row r="1200" spans="21:22" x14ac:dyDescent="0.3">
      <c r="U1200" s="1" t="s">
        <v>1515</v>
      </c>
      <c r="V1200" s="1"/>
    </row>
    <row r="1201" spans="21:22" x14ac:dyDescent="0.3">
      <c r="U1201" s="1" t="s">
        <v>1516</v>
      </c>
      <c r="V1201" s="1"/>
    </row>
    <row r="1202" spans="21:22" x14ac:dyDescent="0.3">
      <c r="U1202" s="1" t="s">
        <v>1517</v>
      </c>
      <c r="V1202" s="1"/>
    </row>
    <row r="1203" spans="21:22" x14ac:dyDescent="0.3">
      <c r="U1203" s="1" t="s">
        <v>1518</v>
      </c>
      <c r="V1203" s="1"/>
    </row>
    <row r="1204" spans="21:22" x14ac:dyDescent="0.3">
      <c r="U1204" s="1" t="s">
        <v>1519</v>
      </c>
      <c r="V1204" s="1"/>
    </row>
    <row r="1205" spans="21:22" x14ac:dyDescent="0.3">
      <c r="U1205" s="1" t="s">
        <v>1520</v>
      </c>
      <c r="V1205" s="1"/>
    </row>
    <row r="1206" spans="21:22" x14ac:dyDescent="0.3">
      <c r="U1206" s="1" t="s">
        <v>1521</v>
      </c>
      <c r="V1206" s="1"/>
    </row>
    <row r="1207" spans="21:22" x14ac:dyDescent="0.3">
      <c r="U1207" s="1" t="s">
        <v>1522</v>
      </c>
      <c r="V1207" s="1"/>
    </row>
    <row r="1208" spans="21:22" x14ac:dyDescent="0.3">
      <c r="U1208" s="1" t="s">
        <v>1523</v>
      </c>
      <c r="V1208" s="1"/>
    </row>
    <row r="1209" spans="21:22" x14ac:dyDescent="0.3">
      <c r="U1209" s="1" t="s">
        <v>1524</v>
      </c>
      <c r="V1209" s="1"/>
    </row>
    <row r="1210" spans="21:22" x14ac:dyDescent="0.3">
      <c r="U1210" s="1" t="s">
        <v>1525</v>
      </c>
      <c r="V1210" s="1"/>
    </row>
    <row r="1211" spans="21:22" x14ac:dyDescent="0.3">
      <c r="U1211" s="1" t="s">
        <v>1526</v>
      </c>
      <c r="V1211" s="1"/>
    </row>
    <row r="1212" spans="21:22" x14ac:dyDescent="0.3">
      <c r="U1212" s="1" t="s">
        <v>1527</v>
      </c>
      <c r="V1212" s="1"/>
    </row>
    <row r="1213" spans="21:22" x14ac:dyDescent="0.3">
      <c r="U1213" s="1" t="s">
        <v>1528</v>
      </c>
      <c r="V1213" s="1"/>
    </row>
    <row r="1214" spans="21:22" x14ac:dyDescent="0.3">
      <c r="U1214" s="1" t="s">
        <v>1529</v>
      </c>
      <c r="V1214" s="1"/>
    </row>
    <row r="1215" spans="21:22" x14ac:dyDescent="0.3">
      <c r="U1215" s="1" t="s">
        <v>1530</v>
      </c>
      <c r="V1215" s="1"/>
    </row>
    <row r="1216" spans="21:22" x14ac:dyDescent="0.3">
      <c r="U1216" s="1" t="s">
        <v>1531</v>
      </c>
      <c r="V1216" s="1"/>
    </row>
    <row r="1217" spans="21:22" x14ac:dyDescent="0.3">
      <c r="U1217" s="1" t="s">
        <v>1532</v>
      </c>
      <c r="V1217" s="1"/>
    </row>
    <row r="1218" spans="21:22" x14ac:dyDescent="0.3">
      <c r="U1218" s="1" t="s">
        <v>1533</v>
      </c>
      <c r="V1218" s="1"/>
    </row>
    <row r="1219" spans="21:22" x14ac:dyDescent="0.3">
      <c r="U1219" s="1" t="s">
        <v>1534</v>
      </c>
      <c r="V1219" s="1"/>
    </row>
    <row r="1220" spans="21:22" x14ac:dyDescent="0.3">
      <c r="U1220" s="1" t="s">
        <v>1535</v>
      </c>
      <c r="V1220" s="1"/>
    </row>
    <row r="1221" spans="21:22" x14ac:dyDescent="0.3">
      <c r="U1221" s="1" t="s">
        <v>1536</v>
      </c>
      <c r="V1221" s="1"/>
    </row>
    <row r="1222" spans="21:22" x14ac:dyDescent="0.3">
      <c r="U1222" s="1" t="s">
        <v>1537</v>
      </c>
      <c r="V1222" s="1"/>
    </row>
    <row r="1223" spans="21:22" x14ac:dyDescent="0.3">
      <c r="U1223" s="1" t="s">
        <v>1538</v>
      </c>
      <c r="V1223" s="1"/>
    </row>
    <row r="1224" spans="21:22" x14ac:dyDescent="0.3">
      <c r="U1224" s="1" t="s">
        <v>1539</v>
      </c>
      <c r="V1224" s="1"/>
    </row>
    <row r="1225" spans="21:22" x14ac:dyDescent="0.3">
      <c r="U1225" s="1" t="s">
        <v>1540</v>
      </c>
      <c r="V1225" s="1"/>
    </row>
    <row r="1226" spans="21:22" x14ac:dyDescent="0.3">
      <c r="U1226" s="1" t="s">
        <v>1541</v>
      </c>
      <c r="V1226" s="1"/>
    </row>
    <row r="1227" spans="21:22" x14ac:dyDescent="0.3">
      <c r="U1227" s="1" t="s">
        <v>1542</v>
      </c>
      <c r="V1227" s="1"/>
    </row>
    <row r="1228" spans="21:22" x14ac:dyDescent="0.3">
      <c r="U1228" s="1" t="s">
        <v>1543</v>
      </c>
      <c r="V1228" s="1"/>
    </row>
    <row r="1229" spans="21:22" x14ac:dyDescent="0.3">
      <c r="U1229" s="1" t="s">
        <v>1544</v>
      </c>
      <c r="V1229" s="1"/>
    </row>
    <row r="1230" spans="21:22" x14ac:dyDescent="0.3">
      <c r="U1230" s="1" t="s">
        <v>1545</v>
      </c>
      <c r="V1230" s="1"/>
    </row>
    <row r="1231" spans="21:22" x14ac:dyDescent="0.3">
      <c r="U1231" s="1" t="s">
        <v>1546</v>
      </c>
      <c r="V1231" s="1"/>
    </row>
    <row r="1232" spans="21:22" x14ac:dyDescent="0.3">
      <c r="U1232" s="1" t="s">
        <v>1547</v>
      </c>
      <c r="V1232" s="1"/>
    </row>
    <row r="1233" spans="21:22" x14ac:dyDescent="0.3">
      <c r="U1233" s="1" t="s">
        <v>1548</v>
      </c>
      <c r="V1233" s="1"/>
    </row>
    <row r="1234" spans="21:22" x14ac:dyDescent="0.3">
      <c r="U1234" s="1" t="s">
        <v>1549</v>
      </c>
      <c r="V1234" s="1"/>
    </row>
    <row r="1235" spans="21:22" x14ac:dyDescent="0.3">
      <c r="U1235" s="1" t="s">
        <v>1550</v>
      </c>
      <c r="V1235" s="1"/>
    </row>
    <row r="1236" spans="21:22" x14ac:dyDescent="0.3">
      <c r="U1236" s="1" t="s">
        <v>1551</v>
      </c>
      <c r="V1236" s="1"/>
    </row>
    <row r="1237" spans="21:22" x14ac:dyDescent="0.3">
      <c r="U1237" s="1" t="s">
        <v>1552</v>
      </c>
      <c r="V1237" s="1"/>
    </row>
    <row r="1238" spans="21:22" x14ac:dyDescent="0.3">
      <c r="U1238" s="1" t="s">
        <v>1553</v>
      </c>
      <c r="V1238" s="1"/>
    </row>
    <row r="1239" spans="21:22" x14ac:dyDescent="0.3">
      <c r="U1239" s="1" t="s">
        <v>1554</v>
      </c>
      <c r="V1239" s="1"/>
    </row>
    <row r="1240" spans="21:22" x14ac:dyDescent="0.3">
      <c r="U1240" s="1" t="s">
        <v>1555</v>
      </c>
      <c r="V1240" s="1"/>
    </row>
    <row r="1241" spans="21:22" x14ac:dyDescent="0.3">
      <c r="U1241" s="1" t="s">
        <v>1556</v>
      </c>
      <c r="V1241" s="1"/>
    </row>
    <row r="1242" spans="21:22" x14ac:dyDescent="0.3">
      <c r="U1242" s="1" t="s">
        <v>1557</v>
      </c>
      <c r="V1242" s="1"/>
    </row>
    <row r="1243" spans="21:22" x14ac:dyDescent="0.3">
      <c r="U1243" s="1" t="s">
        <v>1558</v>
      </c>
      <c r="V1243" s="1"/>
    </row>
    <row r="1244" spans="21:22" x14ac:dyDescent="0.3">
      <c r="U1244" s="1" t="s">
        <v>1559</v>
      </c>
      <c r="V1244" s="1"/>
    </row>
    <row r="1245" spans="21:22" x14ac:dyDescent="0.3">
      <c r="U1245" s="1" t="s">
        <v>1560</v>
      </c>
      <c r="V1245" s="1"/>
    </row>
    <row r="1246" spans="21:22" x14ac:dyDescent="0.3">
      <c r="U1246" s="1" t="s">
        <v>1561</v>
      </c>
      <c r="V1246" s="1"/>
    </row>
    <row r="1247" spans="21:22" x14ac:dyDescent="0.3">
      <c r="U1247" s="1" t="s">
        <v>1562</v>
      </c>
      <c r="V1247" s="1"/>
    </row>
    <row r="1248" spans="21:22" x14ac:dyDescent="0.3">
      <c r="U1248" s="1" t="s">
        <v>1563</v>
      </c>
      <c r="V1248" s="1"/>
    </row>
    <row r="1249" spans="21:22" x14ac:dyDescent="0.3">
      <c r="U1249" s="1" t="s">
        <v>1564</v>
      </c>
      <c r="V1249" s="1"/>
    </row>
    <row r="1250" spans="21:22" x14ac:dyDescent="0.3">
      <c r="U1250" s="1" t="s">
        <v>1565</v>
      </c>
      <c r="V1250" s="1"/>
    </row>
    <row r="1251" spans="21:22" x14ac:dyDescent="0.3">
      <c r="U1251" s="1" t="s">
        <v>1566</v>
      </c>
      <c r="V1251" s="1"/>
    </row>
    <row r="1252" spans="21:22" x14ac:dyDescent="0.3">
      <c r="U1252" s="1" t="s">
        <v>1567</v>
      </c>
      <c r="V1252" s="1"/>
    </row>
    <row r="1253" spans="21:22" x14ac:dyDescent="0.3">
      <c r="U1253" s="1" t="s">
        <v>1568</v>
      </c>
      <c r="V1253" s="1"/>
    </row>
    <row r="1254" spans="21:22" x14ac:dyDescent="0.3">
      <c r="U1254" s="1" t="s">
        <v>1569</v>
      </c>
      <c r="V1254" s="1"/>
    </row>
    <row r="1255" spans="21:22" x14ac:dyDescent="0.3">
      <c r="U1255" s="1" t="s">
        <v>1570</v>
      </c>
      <c r="V1255" s="1"/>
    </row>
    <row r="1256" spans="21:22" x14ac:dyDescent="0.3">
      <c r="U1256" s="1" t="s">
        <v>1571</v>
      </c>
      <c r="V1256" s="1"/>
    </row>
    <row r="1257" spans="21:22" x14ac:dyDescent="0.3">
      <c r="U1257" s="1" t="s">
        <v>1572</v>
      </c>
      <c r="V1257" s="1"/>
    </row>
    <row r="1258" spans="21:22" x14ac:dyDescent="0.3">
      <c r="U1258" s="1" t="s">
        <v>1573</v>
      </c>
      <c r="V1258" s="1"/>
    </row>
    <row r="1259" spans="21:22" x14ac:dyDescent="0.3">
      <c r="U1259" s="1" t="s">
        <v>1574</v>
      </c>
      <c r="V1259" s="1"/>
    </row>
    <row r="1260" spans="21:22" x14ac:dyDescent="0.3">
      <c r="U1260" s="1" t="s">
        <v>1575</v>
      </c>
      <c r="V1260" s="1"/>
    </row>
    <row r="1261" spans="21:22" x14ac:dyDescent="0.3">
      <c r="U1261" s="1" t="s">
        <v>1576</v>
      </c>
      <c r="V1261" s="1"/>
    </row>
    <row r="1262" spans="21:22" x14ac:dyDescent="0.3">
      <c r="U1262" s="1" t="s">
        <v>1577</v>
      </c>
      <c r="V1262" s="1"/>
    </row>
    <row r="1263" spans="21:22" x14ac:dyDescent="0.3">
      <c r="U1263" s="1" t="s">
        <v>1578</v>
      </c>
      <c r="V1263" s="1"/>
    </row>
    <row r="1264" spans="21:22" x14ac:dyDescent="0.3">
      <c r="U1264" s="1" t="s">
        <v>1579</v>
      </c>
      <c r="V1264" s="1"/>
    </row>
    <row r="1265" spans="21:22" x14ac:dyDescent="0.3">
      <c r="U1265" s="1" t="s">
        <v>1580</v>
      </c>
      <c r="V1265" s="1"/>
    </row>
    <row r="1266" spans="21:22" x14ac:dyDescent="0.3">
      <c r="U1266" s="1" t="s">
        <v>1581</v>
      </c>
      <c r="V1266" s="1"/>
    </row>
    <row r="1267" spans="21:22" x14ac:dyDescent="0.3">
      <c r="U1267" s="1" t="s">
        <v>1582</v>
      </c>
      <c r="V1267" s="1"/>
    </row>
    <row r="1268" spans="21:22" x14ac:dyDescent="0.3">
      <c r="U1268" s="1" t="s">
        <v>1583</v>
      </c>
      <c r="V1268" s="1"/>
    </row>
    <row r="1269" spans="21:22" x14ac:dyDescent="0.3">
      <c r="U1269" s="1" t="s">
        <v>1584</v>
      </c>
      <c r="V1269" s="1"/>
    </row>
    <row r="1270" spans="21:22" x14ac:dyDescent="0.3">
      <c r="U1270" s="1" t="s">
        <v>1585</v>
      </c>
      <c r="V1270" s="1"/>
    </row>
    <row r="1271" spans="21:22" x14ac:dyDescent="0.3">
      <c r="U1271" s="1" t="s">
        <v>1586</v>
      </c>
      <c r="V1271" s="1"/>
    </row>
    <row r="1272" spans="21:22" x14ac:dyDescent="0.3">
      <c r="U1272" s="1" t="s">
        <v>1587</v>
      </c>
      <c r="V1272" s="1"/>
    </row>
    <row r="1273" spans="21:22" x14ac:dyDescent="0.3">
      <c r="U1273" s="1" t="s">
        <v>1588</v>
      </c>
      <c r="V1273" s="1"/>
    </row>
    <row r="1274" spans="21:22" x14ac:dyDescent="0.3">
      <c r="U1274" s="1" t="s">
        <v>1589</v>
      </c>
      <c r="V1274" s="1"/>
    </row>
    <row r="1275" spans="21:22" x14ac:dyDescent="0.3">
      <c r="U1275" s="1" t="s">
        <v>1590</v>
      </c>
      <c r="V1275" s="1"/>
    </row>
    <row r="1276" spans="21:22" x14ac:dyDescent="0.3">
      <c r="U1276" s="1" t="s">
        <v>1591</v>
      </c>
      <c r="V1276" s="1"/>
    </row>
    <row r="1277" spans="21:22" x14ac:dyDescent="0.3">
      <c r="U1277" s="1" t="s">
        <v>1592</v>
      </c>
      <c r="V1277" s="1"/>
    </row>
    <row r="1278" spans="21:22" x14ac:dyDescent="0.3">
      <c r="U1278" s="1" t="s">
        <v>1593</v>
      </c>
      <c r="V1278" s="1"/>
    </row>
    <row r="1279" spans="21:22" x14ac:dyDescent="0.3">
      <c r="U1279" s="1" t="s">
        <v>1594</v>
      </c>
      <c r="V1279" s="1"/>
    </row>
    <row r="1280" spans="21:22" x14ac:dyDescent="0.3">
      <c r="U1280" s="1" t="s">
        <v>1595</v>
      </c>
      <c r="V1280" s="1"/>
    </row>
    <row r="1281" spans="21:22" x14ac:dyDescent="0.3">
      <c r="U1281" s="1" t="s">
        <v>1596</v>
      </c>
      <c r="V1281" s="1"/>
    </row>
    <row r="1282" spans="21:22" x14ac:dyDescent="0.3">
      <c r="U1282" s="1" t="s">
        <v>1597</v>
      </c>
      <c r="V1282" s="1"/>
    </row>
    <row r="1283" spans="21:22" x14ac:dyDescent="0.3">
      <c r="U1283" s="1" t="s">
        <v>1598</v>
      </c>
      <c r="V1283" s="1"/>
    </row>
    <row r="1284" spans="21:22" x14ac:dyDescent="0.3">
      <c r="U1284" s="1" t="s">
        <v>1599</v>
      </c>
      <c r="V1284" s="1"/>
    </row>
    <row r="1285" spans="21:22" x14ac:dyDescent="0.3">
      <c r="U1285" s="1" t="s">
        <v>1600</v>
      </c>
      <c r="V1285" s="1"/>
    </row>
    <row r="1286" spans="21:22" x14ac:dyDescent="0.3">
      <c r="U1286" s="1" t="s">
        <v>1601</v>
      </c>
      <c r="V1286" s="1"/>
    </row>
    <row r="1287" spans="21:22" x14ac:dyDescent="0.3">
      <c r="U1287" s="1" t="s">
        <v>1602</v>
      </c>
      <c r="V1287" s="1"/>
    </row>
    <row r="1288" spans="21:22" x14ac:dyDescent="0.3">
      <c r="U1288" s="1" t="s">
        <v>1603</v>
      </c>
      <c r="V1288" s="1"/>
    </row>
    <row r="1289" spans="21:22" x14ac:dyDescent="0.3">
      <c r="U1289" s="1" t="s">
        <v>1604</v>
      </c>
      <c r="V1289" s="1"/>
    </row>
    <row r="1290" spans="21:22" x14ac:dyDescent="0.3">
      <c r="U1290" s="1" t="s">
        <v>1605</v>
      </c>
      <c r="V1290" s="1"/>
    </row>
    <row r="1291" spans="21:22" x14ac:dyDescent="0.3">
      <c r="U1291" s="1" t="s">
        <v>1606</v>
      </c>
      <c r="V1291" s="1"/>
    </row>
    <row r="1292" spans="21:22" x14ac:dyDescent="0.3">
      <c r="U1292" s="1" t="s">
        <v>1607</v>
      </c>
      <c r="V1292" s="1"/>
    </row>
    <row r="1293" spans="21:22" x14ac:dyDescent="0.3">
      <c r="U1293" s="1" t="s">
        <v>1608</v>
      </c>
      <c r="V1293" s="1"/>
    </row>
    <row r="1294" spans="21:22" x14ac:dyDescent="0.3">
      <c r="U1294" s="1" t="s">
        <v>1609</v>
      </c>
      <c r="V1294" s="1"/>
    </row>
    <row r="1295" spans="21:22" x14ac:dyDescent="0.3">
      <c r="U1295" s="1" t="s">
        <v>1610</v>
      </c>
      <c r="V1295" s="1"/>
    </row>
    <row r="1296" spans="21:22" x14ac:dyDescent="0.3">
      <c r="U1296" s="1" t="s">
        <v>1611</v>
      </c>
      <c r="V1296" s="1"/>
    </row>
    <row r="1297" spans="21:22" x14ac:dyDescent="0.3">
      <c r="U1297" s="1" t="s">
        <v>1612</v>
      </c>
      <c r="V1297" s="1"/>
    </row>
    <row r="1298" spans="21:22" x14ac:dyDescent="0.3">
      <c r="U1298" s="1" t="s">
        <v>1613</v>
      </c>
      <c r="V1298" s="1"/>
    </row>
    <row r="1299" spans="21:22" x14ac:dyDescent="0.3">
      <c r="U1299" s="1" t="s">
        <v>1614</v>
      </c>
      <c r="V1299" s="1"/>
    </row>
    <row r="1300" spans="21:22" x14ac:dyDescent="0.3">
      <c r="U1300" s="1" t="s">
        <v>1615</v>
      </c>
      <c r="V1300" s="1"/>
    </row>
    <row r="1301" spans="21:22" x14ac:dyDescent="0.3">
      <c r="U1301" s="1" t="s">
        <v>1616</v>
      </c>
      <c r="V1301" s="1"/>
    </row>
    <row r="1302" spans="21:22" x14ac:dyDescent="0.3">
      <c r="U1302" s="1" t="s">
        <v>1617</v>
      </c>
      <c r="V1302" s="1"/>
    </row>
    <row r="1303" spans="21:22" x14ac:dyDescent="0.3">
      <c r="U1303" s="1" t="s">
        <v>1618</v>
      </c>
      <c r="V1303" s="1"/>
    </row>
    <row r="1304" spans="21:22" x14ac:dyDescent="0.3">
      <c r="U1304" s="1" t="s">
        <v>1619</v>
      </c>
      <c r="V1304" s="1"/>
    </row>
    <row r="1305" spans="21:22" x14ac:dyDescent="0.3">
      <c r="U1305" s="1" t="s">
        <v>1620</v>
      </c>
      <c r="V1305" s="1"/>
    </row>
    <row r="1306" spans="21:22" x14ac:dyDescent="0.3">
      <c r="U1306" s="1" t="s">
        <v>1621</v>
      </c>
      <c r="V1306" s="1"/>
    </row>
    <row r="1307" spans="21:22" x14ac:dyDescent="0.3">
      <c r="U1307" s="1" t="s">
        <v>1622</v>
      </c>
      <c r="V1307" s="1"/>
    </row>
    <row r="1308" spans="21:22" x14ac:dyDescent="0.3">
      <c r="U1308" s="1" t="s">
        <v>1623</v>
      </c>
      <c r="V1308" s="1"/>
    </row>
    <row r="1309" spans="21:22" x14ac:dyDescent="0.3">
      <c r="U1309" s="1" t="s">
        <v>1624</v>
      </c>
      <c r="V1309" s="1"/>
    </row>
    <row r="1310" spans="21:22" x14ac:dyDescent="0.3">
      <c r="U1310" s="1" t="s">
        <v>1625</v>
      </c>
      <c r="V1310" s="1"/>
    </row>
    <row r="1311" spans="21:22" x14ac:dyDescent="0.3">
      <c r="U1311" s="1" t="s">
        <v>1626</v>
      </c>
      <c r="V1311" s="1"/>
    </row>
    <row r="1312" spans="21:22" x14ac:dyDescent="0.3">
      <c r="U1312" s="1" t="s">
        <v>1627</v>
      </c>
      <c r="V1312" s="1"/>
    </row>
    <row r="1313" spans="21:22" x14ac:dyDescent="0.3">
      <c r="U1313" s="1" t="s">
        <v>1628</v>
      </c>
      <c r="V1313" s="1"/>
    </row>
    <row r="1314" spans="21:22" x14ac:dyDescent="0.3">
      <c r="U1314" t="s">
        <v>1629</v>
      </c>
    </row>
    <row r="1315" spans="21:22" x14ac:dyDescent="0.3">
      <c r="U1315" t="s">
        <v>1630</v>
      </c>
    </row>
    <row r="1316" spans="21:22" x14ac:dyDescent="0.3">
      <c r="U1316" t="s">
        <v>1631</v>
      </c>
    </row>
    <row r="1317" spans="21:22" x14ac:dyDescent="0.3">
      <c r="U1317" t="s">
        <v>1632</v>
      </c>
    </row>
    <row r="1318" spans="21:22" x14ac:dyDescent="0.3">
      <c r="U1318" t="s">
        <v>1633</v>
      </c>
    </row>
    <row r="1319" spans="21:22" x14ac:dyDescent="0.3">
      <c r="U1319" t="s">
        <v>1634</v>
      </c>
    </row>
    <row r="1320" spans="21:22" x14ac:dyDescent="0.3">
      <c r="U1320" t="s">
        <v>1635</v>
      </c>
    </row>
    <row r="1321" spans="21:22" x14ac:dyDescent="0.3">
      <c r="U1321" t="s">
        <v>1636</v>
      </c>
    </row>
    <row r="1322" spans="21:22" x14ac:dyDescent="0.3">
      <c r="U1322" t="s">
        <v>1637</v>
      </c>
    </row>
    <row r="1323" spans="21:22" x14ac:dyDescent="0.3">
      <c r="U1323" t="s">
        <v>1638</v>
      </c>
    </row>
    <row r="1324" spans="21:22" x14ac:dyDescent="0.3">
      <c r="U1324" t="s">
        <v>1639</v>
      </c>
    </row>
    <row r="1325" spans="21:22" x14ac:dyDescent="0.3">
      <c r="U1325" t="s">
        <v>1640</v>
      </c>
    </row>
    <row r="1326" spans="21:22" x14ac:dyDescent="0.3">
      <c r="U1326" t="s">
        <v>1641</v>
      </c>
    </row>
    <row r="1327" spans="21:22" x14ac:dyDescent="0.3">
      <c r="U1327" t="s">
        <v>1642</v>
      </c>
    </row>
    <row r="1328" spans="21:22" x14ac:dyDescent="0.3">
      <c r="U1328" t="s">
        <v>1643</v>
      </c>
    </row>
    <row r="1329" spans="21:21" x14ac:dyDescent="0.3">
      <c r="U1329" t="s">
        <v>1644</v>
      </c>
    </row>
    <row r="1330" spans="21:21" x14ac:dyDescent="0.3">
      <c r="U1330" t="s">
        <v>1645</v>
      </c>
    </row>
    <row r="1331" spans="21:21" x14ac:dyDescent="0.3">
      <c r="U1331" t="s">
        <v>1646</v>
      </c>
    </row>
    <row r="1332" spans="21:21" x14ac:dyDescent="0.3">
      <c r="U1332" t="s">
        <v>1647</v>
      </c>
    </row>
    <row r="1333" spans="21:21" x14ac:dyDescent="0.3">
      <c r="U1333" t="s">
        <v>1648</v>
      </c>
    </row>
    <row r="1334" spans="21:21" x14ac:dyDescent="0.3">
      <c r="U1334" t="s">
        <v>1649</v>
      </c>
    </row>
    <row r="1335" spans="21:21" x14ac:dyDescent="0.3">
      <c r="U1335" t="s">
        <v>1650</v>
      </c>
    </row>
    <row r="1336" spans="21:21" x14ac:dyDescent="0.3">
      <c r="U1336" t="s">
        <v>1651</v>
      </c>
    </row>
    <row r="1337" spans="21:21" x14ac:dyDescent="0.3">
      <c r="U1337" t="s">
        <v>1652</v>
      </c>
    </row>
    <row r="1338" spans="21:21" x14ac:dyDescent="0.3">
      <c r="U1338" t="s">
        <v>1653</v>
      </c>
    </row>
    <row r="1339" spans="21:21" x14ac:dyDescent="0.3">
      <c r="U1339" t="s">
        <v>1654</v>
      </c>
    </row>
    <row r="1340" spans="21:21" x14ac:dyDescent="0.3">
      <c r="U1340" t="s">
        <v>1655</v>
      </c>
    </row>
    <row r="1341" spans="21:21" x14ac:dyDescent="0.3">
      <c r="U1341" t="s">
        <v>1656</v>
      </c>
    </row>
    <row r="1342" spans="21:21" x14ac:dyDescent="0.3">
      <c r="U1342" t="s">
        <v>1657</v>
      </c>
    </row>
    <row r="1343" spans="21:21" x14ac:dyDescent="0.3">
      <c r="U1343" t="s">
        <v>1658</v>
      </c>
    </row>
    <row r="1344" spans="21:21" x14ac:dyDescent="0.3">
      <c r="U1344" t="s">
        <v>1659</v>
      </c>
    </row>
    <row r="1345" spans="21:21" x14ac:dyDescent="0.3">
      <c r="U1345" t="s">
        <v>1660</v>
      </c>
    </row>
    <row r="1346" spans="21:21" x14ac:dyDescent="0.3">
      <c r="U1346" t="s">
        <v>1661</v>
      </c>
    </row>
    <row r="1347" spans="21:21" x14ac:dyDescent="0.3">
      <c r="U1347" t="s">
        <v>1662</v>
      </c>
    </row>
    <row r="1348" spans="21:21" x14ac:dyDescent="0.3">
      <c r="U1348" t="s">
        <v>1663</v>
      </c>
    </row>
    <row r="1349" spans="21:21" x14ac:dyDescent="0.3">
      <c r="U1349" t="s">
        <v>1664</v>
      </c>
    </row>
    <row r="1350" spans="21:21" x14ac:dyDescent="0.3">
      <c r="U1350" t="s">
        <v>1665</v>
      </c>
    </row>
    <row r="1351" spans="21:21" x14ac:dyDescent="0.3">
      <c r="U1351" t="s">
        <v>1666</v>
      </c>
    </row>
    <row r="1352" spans="21:21" x14ac:dyDescent="0.3">
      <c r="U1352" t="s">
        <v>1667</v>
      </c>
    </row>
    <row r="1353" spans="21:21" x14ac:dyDescent="0.3">
      <c r="U1353" t="s">
        <v>1668</v>
      </c>
    </row>
    <row r="1354" spans="21:21" x14ac:dyDescent="0.3">
      <c r="U1354" t="s">
        <v>1669</v>
      </c>
    </row>
    <row r="1355" spans="21:21" x14ac:dyDescent="0.3">
      <c r="U1355" t="s">
        <v>1670</v>
      </c>
    </row>
    <row r="1356" spans="21:21" x14ac:dyDescent="0.3">
      <c r="U1356" t="s">
        <v>1671</v>
      </c>
    </row>
    <row r="1357" spans="21:21" x14ac:dyDescent="0.3">
      <c r="U1357" t="s">
        <v>1672</v>
      </c>
    </row>
    <row r="1358" spans="21:21" x14ac:dyDescent="0.3">
      <c r="U1358" t="s">
        <v>1673</v>
      </c>
    </row>
    <row r="1359" spans="21:21" x14ac:dyDescent="0.3">
      <c r="U1359" t="s">
        <v>1674</v>
      </c>
    </row>
    <row r="1360" spans="21:21" x14ac:dyDescent="0.3">
      <c r="U1360" t="s">
        <v>1675</v>
      </c>
    </row>
    <row r="1361" spans="21:21" x14ac:dyDescent="0.3">
      <c r="U1361" t="s">
        <v>1676</v>
      </c>
    </row>
    <row r="1362" spans="21:21" x14ac:dyDescent="0.3">
      <c r="U1362" t="s">
        <v>1677</v>
      </c>
    </row>
    <row r="1363" spans="21:21" x14ac:dyDescent="0.3">
      <c r="U1363" t="s">
        <v>1678</v>
      </c>
    </row>
    <row r="1364" spans="21:21" x14ac:dyDescent="0.3">
      <c r="U1364" t="s">
        <v>1679</v>
      </c>
    </row>
    <row r="1365" spans="21:21" x14ac:dyDescent="0.3">
      <c r="U1365" t="s">
        <v>1680</v>
      </c>
    </row>
    <row r="1366" spans="21:21" x14ac:dyDescent="0.3">
      <c r="U1366" t="s">
        <v>1681</v>
      </c>
    </row>
    <row r="1367" spans="21:21" x14ac:dyDescent="0.3">
      <c r="U1367" t="s">
        <v>1682</v>
      </c>
    </row>
    <row r="1368" spans="21:21" x14ac:dyDescent="0.3">
      <c r="U1368" t="s">
        <v>1683</v>
      </c>
    </row>
    <row r="1369" spans="21:21" x14ac:dyDescent="0.3">
      <c r="U1369" t="s">
        <v>1684</v>
      </c>
    </row>
    <row r="1370" spans="21:21" x14ac:dyDescent="0.3">
      <c r="U1370" t="s">
        <v>1685</v>
      </c>
    </row>
    <row r="1371" spans="21:21" x14ac:dyDescent="0.3">
      <c r="U1371" t="s">
        <v>1686</v>
      </c>
    </row>
    <row r="1372" spans="21:21" x14ac:dyDescent="0.3">
      <c r="U1372" t="s">
        <v>1687</v>
      </c>
    </row>
    <row r="1373" spans="21:21" x14ac:dyDescent="0.3">
      <c r="U1373" t="s">
        <v>1688</v>
      </c>
    </row>
    <row r="1374" spans="21:21" x14ac:dyDescent="0.3">
      <c r="U1374" t="s">
        <v>1689</v>
      </c>
    </row>
    <row r="1375" spans="21:21" x14ac:dyDescent="0.3">
      <c r="U1375" t="s">
        <v>1690</v>
      </c>
    </row>
    <row r="1376" spans="21:21" x14ac:dyDescent="0.3">
      <c r="U1376" t="s">
        <v>1691</v>
      </c>
    </row>
    <row r="1377" spans="21:21" x14ac:dyDescent="0.3">
      <c r="U1377" t="s">
        <v>1692</v>
      </c>
    </row>
    <row r="1378" spans="21:21" x14ac:dyDescent="0.3">
      <c r="U1378" t="s">
        <v>1693</v>
      </c>
    </row>
    <row r="1379" spans="21:21" x14ac:dyDescent="0.3">
      <c r="U1379" t="s">
        <v>1694</v>
      </c>
    </row>
    <row r="1380" spans="21:21" x14ac:dyDescent="0.3">
      <c r="U1380" t="s">
        <v>1695</v>
      </c>
    </row>
    <row r="1381" spans="21:21" x14ac:dyDescent="0.3">
      <c r="U1381" t="s">
        <v>1696</v>
      </c>
    </row>
    <row r="1382" spans="21:21" x14ac:dyDescent="0.3">
      <c r="U1382" t="s">
        <v>1697</v>
      </c>
    </row>
    <row r="1383" spans="21:21" x14ac:dyDescent="0.3">
      <c r="U1383" t="s">
        <v>1698</v>
      </c>
    </row>
    <row r="1384" spans="21:21" x14ac:dyDescent="0.3">
      <c r="U1384" t="s">
        <v>1699</v>
      </c>
    </row>
    <row r="1385" spans="21:21" x14ac:dyDescent="0.3">
      <c r="U1385" t="s">
        <v>1700</v>
      </c>
    </row>
    <row r="1386" spans="21:21" x14ac:dyDescent="0.3">
      <c r="U1386" t="s">
        <v>1701</v>
      </c>
    </row>
    <row r="1387" spans="21:21" x14ac:dyDescent="0.3">
      <c r="U1387" t="s">
        <v>1702</v>
      </c>
    </row>
    <row r="1388" spans="21:21" x14ac:dyDescent="0.3">
      <c r="U1388" t="s">
        <v>1703</v>
      </c>
    </row>
    <row r="1389" spans="21:21" x14ac:dyDescent="0.3">
      <c r="U1389" t="s">
        <v>1704</v>
      </c>
    </row>
    <row r="1390" spans="21:21" x14ac:dyDescent="0.3">
      <c r="U1390" t="s">
        <v>1705</v>
      </c>
    </row>
    <row r="1391" spans="21:21" x14ac:dyDescent="0.3">
      <c r="U1391" t="s">
        <v>1706</v>
      </c>
    </row>
    <row r="1392" spans="21:21" x14ac:dyDescent="0.3">
      <c r="U1392" t="s">
        <v>1707</v>
      </c>
    </row>
    <row r="1393" spans="21:21" x14ac:dyDescent="0.3">
      <c r="U1393" t="s">
        <v>1708</v>
      </c>
    </row>
    <row r="1394" spans="21:21" x14ac:dyDescent="0.3">
      <c r="U1394" t="s">
        <v>1709</v>
      </c>
    </row>
    <row r="1395" spans="21:21" x14ac:dyDescent="0.3">
      <c r="U1395" t="s">
        <v>1710</v>
      </c>
    </row>
    <row r="1396" spans="21:21" x14ac:dyDescent="0.3">
      <c r="U1396" t="s">
        <v>1711</v>
      </c>
    </row>
    <row r="1397" spans="21:21" x14ac:dyDescent="0.3">
      <c r="U1397" t="s">
        <v>1712</v>
      </c>
    </row>
    <row r="1398" spans="21:21" x14ac:dyDescent="0.3">
      <c r="U1398" t="s">
        <v>1713</v>
      </c>
    </row>
    <row r="1399" spans="21:21" x14ac:dyDescent="0.3">
      <c r="U1399" t="s">
        <v>1714</v>
      </c>
    </row>
    <row r="1400" spans="21:21" x14ac:dyDescent="0.3">
      <c r="U1400" t="s">
        <v>1715</v>
      </c>
    </row>
    <row r="1401" spans="21:21" x14ac:dyDescent="0.3">
      <c r="U1401" t="s">
        <v>1716</v>
      </c>
    </row>
    <row r="1402" spans="21:21" x14ac:dyDescent="0.3">
      <c r="U1402" t="s">
        <v>1717</v>
      </c>
    </row>
    <row r="1403" spans="21:21" x14ac:dyDescent="0.3">
      <c r="U1403" t="s">
        <v>1718</v>
      </c>
    </row>
    <row r="1404" spans="21:21" x14ac:dyDescent="0.3">
      <c r="U1404" t="s">
        <v>1719</v>
      </c>
    </row>
    <row r="1405" spans="21:21" x14ac:dyDescent="0.3">
      <c r="U1405" t="s">
        <v>1720</v>
      </c>
    </row>
    <row r="1406" spans="21:21" x14ac:dyDescent="0.3">
      <c r="U1406" t="s">
        <v>1721</v>
      </c>
    </row>
    <row r="1407" spans="21:21" x14ac:dyDescent="0.3">
      <c r="U1407" t="s">
        <v>1722</v>
      </c>
    </row>
    <row r="1408" spans="21:21" x14ac:dyDescent="0.3">
      <c r="U1408" t="s">
        <v>1723</v>
      </c>
    </row>
    <row r="1409" spans="21:21" x14ac:dyDescent="0.3">
      <c r="U1409" t="s">
        <v>1724</v>
      </c>
    </row>
    <row r="1410" spans="21:21" x14ac:dyDescent="0.3">
      <c r="U1410" t="s">
        <v>1725</v>
      </c>
    </row>
    <row r="1411" spans="21:21" x14ac:dyDescent="0.3">
      <c r="U1411" t="s">
        <v>1726</v>
      </c>
    </row>
    <row r="1412" spans="21:21" x14ac:dyDescent="0.3">
      <c r="U1412" t="s">
        <v>1727</v>
      </c>
    </row>
    <row r="1413" spans="21:21" x14ac:dyDescent="0.3">
      <c r="U1413" t="s">
        <v>1728</v>
      </c>
    </row>
    <row r="1414" spans="21:21" x14ac:dyDescent="0.3">
      <c r="U1414" t="s">
        <v>1729</v>
      </c>
    </row>
    <row r="1415" spans="21:21" x14ac:dyDescent="0.3">
      <c r="U1415" t="s">
        <v>1730</v>
      </c>
    </row>
    <row r="1416" spans="21:21" x14ac:dyDescent="0.3">
      <c r="U1416" t="s">
        <v>1731</v>
      </c>
    </row>
    <row r="1417" spans="21:21" x14ac:dyDescent="0.3">
      <c r="U1417" t="s">
        <v>1732</v>
      </c>
    </row>
    <row r="1418" spans="21:21" x14ac:dyDescent="0.3">
      <c r="U1418" t="s">
        <v>1733</v>
      </c>
    </row>
    <row r="1419" spans="21:21" x14ac:dyDescent="0.3">
      <c r="U1419" t="s">
        <v>1734</v>
      </c>
    </row>
    <row r="1420" spans="21:21" x14ac:dyDescent="0.3">
      <c r="U1420" t="s">
        <v>1735</v>
      </c>
    </row>
    <row r="1421" spans="21:21" x14ac:dyDescent="0.3">
      <c r="U1421" t="s">
        <v>1736</v>
      </c>
    </row>
    <row r="1422" spans="21:21" x14ac:dyDescent="0.3">
      <c r="U1422" t="s">
        <v>1737</v>
      </c>
    </row>
    <row r="1423" spans="21:21" x14ac:dyDescent="0.3">
      <c r="U1423" t="s">
        <v>1738</v>
      </c>
    </row>
    <row r="1424" spans="21:21" x14ac:dyDescent="0.3">
      <c r="U1424" t="s">
        <v>1739</v>
      </c>
    </row>
    <row r="1425" spans="21:21" x14ac:dyDescent="0.3">
      <c r="U1425" t="s">
        <v>1740</v>
      </c>
    </row>
    <row r="1426" spans="21:21" x14ac:dyDescent="0.3">
      <c r="U1426" t="s">
        <v>1741</v>
      </c>
    </row>
    <row r="1427" spans="21:21" x14ac:dyDescent="0.3">
      <c r="U1427" t="s">
        <v>1742</v>
      </c>
    </row>
    <row r="1428" spans="21:21" x14ac:dyDescent="0.3">
      <c r="U1428" t="s">
        <v>1743</v>
      </c>
    </row>
    <row r="1429" spans="21:21" x14ac:dyDescent="0.3">
      <c r="U1429" t="s">
        <v>1744</v>
      </c>
    </row>
    <row r="1430" spans="21:21" x14ac:dyDescent="0.3">
      <c r="U1430" t="s">
        <v>1745</v>
      </c>
    </row>
    <row r="1431" spans="21:21" x14ac:dyDescent="0.3">
      <c r="U1431" t="s">
        <v>1746</v>
      </c>
    </row>
    <row r="1432" spans="21:21" x14ac:dyDescent="0.3">
      <c r="U1432" t="s">
        <v>1747</v>
      </c>
    </row>
    <row r="1433" spans="21:21" x14ac:dyDescent="0.3">
      <c r="U1433" t="s">
        <v>1748</v>
      </c>
    </row>
    <row r="1434" spans="21:21" x14ac:dyDescent="0.3">
      <c r="U1434" t="s">
        <v>1749</v>
      </c>
    </row>
    <row r="1435" spans="21:21" x14ac:dyDescent="0.3">
      <c r="U1435" t="s">
        <v>1750</v>
      </c>
    </row>
    <row r="1436" spans="21:21" x14ac:dyDescent="0.3">
      <c r="U1436" t="s">
        <v>1751</v>
      </c>
    </row>
    <row r="1437" spans="21:21" x14ac:dyDescent="0.3">
      <c r="U1437" t="s">
        <v>1752</v>
      </c>
    </row>
    <row r="1438" spans="21:21" x14ac:dyDescent="0.3">
      <c r="U1438" t="s">
        <v>1753</v>
      </c>
    </row>
    <row r="1439" spans="21:21" x14ac:dyDescent="0.3">
      <c r="U1439" t="s">
        <v>1754</v>
      </c>
    </row>
    <row r="1440" spans="21:21" x14ac:dyDescent="0.3">
      <c r="U1440" t="s">
        <v>1755</v>
      </c>
    </row>
    <row r="1441" spans="21:21" x14ac:dyDescent="0.3">
      <c r="U1441" t="s">
        <v>1756</v>
      </c>
    </row>
    <row r="1442" spans="21:21" x14ac:dyDescent="0.3">
      <c r="U1442" t="s">
        <v>1757</v>
      </c>
    </row>
    <row r="1443" spans="21:21" x14ac:dyDescent="0.3">
      <c r="U1443" t="s">
        <v>1758</v>
      </c>
    </row>
    <row r="1444" spans="21:21" x14ac:dyDescent="0.3">
      <c r="U1444" t="s">
        <v>1759</v>
      </c>
    </row>
    <row r="1445" spans="21:21" x14ac:dyDescent="0.3">
      <c r="U1445" t="s">
        <v>1760</v>
      </c>
    </row>
    <row r="1446" spans="21:21" x14ac:dyDescent="0.3">
      <c r="U1446" t="s">
        <v>1761</v>
      </c>
    </row>
    <row r="1447" spans="21:21" x14ac:dyDescent="0.3">
      <c r="U1447" t="s">
        <v>1762</v>
      </c>
    </row>
    <row r="1448" spans="21:21" x14ac:dyDescent="0.3">
      <c r="U1448" t="s">
        <v>1763</v>
      </c>
    </row>
    <row r="1449" spans="21:21" x14ac:dyDescent="0.3">
      <c r="U1449" t="s">
        <v>1764</v>
      </c>
    </row>
    <row r="1450" spans="21:21" x14ac:dyDescent="0.3">
      <c r="U1450" t="s">
        <v>1765</v>
      </c>
    </row>
    <row r="1451" spans="21:21" x14ac:dyDescent="0.3">
      <c r="U1451" t="s">
        <v>1766</v>
      </c>
    </row>
    <row r="1452" spans="21:21" x14ac:dyDescent="0.3">
      <c r="U1452" t="s">
        <v>1767</v>
      </c>
    </row>
    <row r="1453" spans="21:21" x14ac:dyDescent="0.3">
      <c r="U1453" t="s">
        <v>1768</v>
      </c>
    </row>
    <row r="1454" spans="21:21" x14ac:dyDescent="0.3">
      <c r="U1454" t="s">
        <v>1769</v>
      </c>
    </row>
    <row r="1455" spans="21:21" x14ac:dyDescent="0.3">
      <c r="U1455" t="s">
        <v>1770</v>
      </c>
    </row>
    <row r="1456" spans="21:21" x14ac:dyDescent="0.3">
      <c r="U1456" t="s">
        <v>1771</v>
      </c>
    </row>
    <row r="1457" spans="21:21" x14ac:dyDescent="0.3">
      <c r="U1457" t="s">
        <v>1772</v>
      </c>
    </row>
    <row r="1458" spans="21:21" x14ac:dyDescent="0.3">
      <c r="U1458" t="s">
        <v>1773</v>
      </c>
    </row>
    <row r="1459" spans="21:21" x14ac:dyDescent="0.3">
      <c r="U1459" t="s">
        <v>1774</v>
      </c>
    </row>
    <row r="1460" spans="21:21" x14ac:dyDescent="0.3">
      <c r="U1460" t="s">
        <v>1775</v>
      </c>
    </row>
    <row r="1461" spans="21:21" x14ac:dyDescent="0.3">
      <c r="U1461" t="s">
        <v>1776</v>
      </c>
    </row>
    <row r="1462" spans="21:21" x14ac:dyDescent="0.3">
      <c r="U1462" t="s">
        <v>1777</v>
      </c>
    </row>
    <row r="1463" spans="21:21" x14ac:dyDescent="0.3">
      <c r="U1463" t="s">
        <v>1778</v>
      </c>
    </row>
    <row r="1464" spans="21:21" x14ac:dyDescent="0.3">
      <c r="U1464" t="s">
        <v>1779</v>
      </c>
    </row>
    <row r="1465" spans="21:21" x14ac:dyDescent="0.3">
      <c r="U1465" t="s">
        <v>1780</v>
      </c>
    </row>
    <row r="1466" spans="21:21" x14ac:dyDescent="0.3">
      <c r="U1466" t="s">
        <v>1781</v>
      </c>
    </row>
    <row r="1467" spans="21:21" x14ac:dyDescent="0.3">
      <c r="U1467" t="s">
        <v>1782</v>
      </c>
    </row>
    <row r="1468" spans="21:21" x14ac:dyDescent="0.3">
      <c r="U1468" t="s">
        <v>1783</v>
      </c>
    </row>
    <row r="1469" spans="21:21" x14ac:dyDescent="0.3">
      <c r="U1469" t="s">
        <v>1784</v>
      </c>
    </row>
    <row r="1470" spans="21:21" x14ac:dyDescent="0.3">
      <c r="U1470" t="s">
        <v>1785</v>
      </c>
    </row>
    <row r="1471" spans="21:21" x14ac:dyDescent="0.3">
      <c r="U1471" t="s">
        <v>1786</v>
      </c>
    </row>
    <row r="1472" spans="21:21" x14ac:dyDescent="0.3">
      <c r="U1472" t="s">
        <v>1787</v>
      </c>
    </row>
    <row r="1473" spans="21:21" x14ac:dyDescent="0.3">
      <c r="U1473" t="s">
        <v>1788</v>
      </c>
    </row>
    <row r="1474" spans="21:21" x14ac:dyDescent="0.3">
      <c r="U1474" t="s">
        <v>1789</v>
      </c>
    </row>
    <row r="1475" spans="21:21" x14ac:dyDescent="0.3">
      <c r="U1475" t="s">
        <v>1790</v>
      </c>
    </row>
    <row r="1476" spans="21:21" x14ac:dyDescent="0.3">
      <c r="U1476" t="s">
        <v>1791</v>
      </c>
    </row>
    <row r="1477" spans="21:21" x14ac:dyDescent="0.3">
      <c r="U1477" t="s">
        <v>1792</v>
      </c>
    </row>
    <row r="1478" spans="21:21" x14ac:dyDescent="0.3">
      <c r="U1478" t="s">
        <v>1793</v>
      </c>
    </row>
    <row r="1479" spans="21:21" x14ac:dyDescent="0.3">
      <c r="U1479" t="s">
        <v>1794</v>
      </c>
    </row>
    <row r="1480" spans="21:21" x14ac:dyDescent="0.3">
      <c r="U1480" t="s">
        <v>1795</v>
      </c>
    </row>
    <row r="1481" spans="21:21" x14ac:dyDescent="0.3">
      <c r="U1481" t="s">
        <v>1796</v>
      </c>
    </row>
    <row r="1482" spans="21:21" x14ac:dyDescent="0.3">
      <c r="U1482" t="s">
        <v>1797</v>
      </c>
    </row>
    <row r="1483" spans="21:21" x14ac:dyDescent="0.3">
      <c r="U1483" t="s">
        <v>1798</v>
      </c>
    </row>
    <row r="1484" spans="21:21" x14ac:dyDescent="0.3">
      <c r="U1484" t="s">
        <v>1799</v>
      </c>
    </row>
    <row r="1485" spans="21:21" x14ac:dyDescent="0.3">
      <c r="U1485" t="s">
        <v>1800</v>
      </c>
    </row>
    <row r="1486" spans="21:21" x14ac:dyDescent="0.3">
      <c r="U1486" t="s">
        <v>1801</v>
      </c>
    </row>
    <row r="1487" spans="21:21" x14ac:dyDescent="0.3">
      <c r="U1487" t="s">
        <v>1802</v>
      </c>
    </row>
    <row r="1488" spans="21:21" x14ac:dyDescent="0.3">
      <c r="U1488" t="s">
        <v>1803</v>
      </c>
    </row>
    <row r="1489" spans="21:21" x14ac:dyDescent="0.3">
      <c r="U1489" t="s">
        <v>1804</v>
      </c>
    </row>
    <row r="1490" spans="21:21" x14ac:dyDescent="0.3">
      <c r="U1490" t="s">
        <v>1805</v>
      </c>
    </row>
    <row r="1491" spans="21:21" x14ac:dyDescent="0.3">
      <c r="U1491" t="s">
        <v>1806</v>
      </c>
    </row>
    <row r="1492" spans="21:21" x14ac:dyDescent="0.3">
      <c r="U1492" t="s">
        <v>1807</v>
      </c>
    </row>
    <row r="1493" spans="21:21" x14ac:dyDescent="0.3">
      <c r="U1493" t="s">
        <v>1808</v>
      </c>
    </row>
    <row r="1494" spans="21:21" x14ac:dyDescent="0.3">
      <c r="U1494" t="s">
        <v>1809</v>
      </c>
    </row>
    <row r="1495" spans="21:21" x14ac:dyDescent="0.3">
      <c r="U1495" t="s">
        <v>1810</v>
      </c>
    </row>
    <row r="1496" spans="21:21" x14ac:dyDescent="0.3">
      <c r="U1496" t="s">
        <v>1811</v>
      </c>
    </row>
    <row r="1497" spans="21:21" x14ac:dyDescent="0.3">
      <c r="U1497" t="s">
        <v>1812</v>
      </c>
    </row>
    <row r="1498" spans="21:21" x14ac:dyDescent="0.3">
      <c r="U1498" t="s">
        <v>1813</v>
      </c>
    </row>
    <row r="1499" spans="21:21" x14ac:dyDescent="0.3">
      <c r="U1499" t="s">
        <v>1814</v>
      </c>
    </row>
    <row r="1500" spans="21:21" x14ac:dyDescent="0.3">
      <c r="U1500" t="s">
        <v>1815</v>
      </c>
    </row>
    <row r="1501" spans="21:21" x14ac:dyDescent="0.3">
      <c r="U1501" t="s">
        <v>1816</v>
      </c>
    </row>
    <row r="1502" spans="21:21" x14ac:dyDescent="0.3">
      <c r="U1502" t="s">
        <v>1817</v>
      </c>
    </row>
    <row r="1503" spans="21:21" x14ac:dyDescent="0.3">
      <c r="U1503" t="s">
        <v>1818</v>
      </c>
    </row>
    <row r="1504" spans="21:21" x14ac:dyDescent="0.3">
      <c r="U1504" t="s">
        <v>1819</v>
      </c>
    </row>
    <row r="1505" spans="21:21" x14ac:dyDescent="0.3">
      <c r="U1505" t="s">
        <v>1820</v>
      </c>
    </row>
    <row r="1506" spans="21:21" x14ac:dyDescent="0.3">
      <c r="U1506" t="s">
        <v>1821</v>
      </c>
    </row>
    <row r="1507" spans="21:21" x14ac:dyDescent="0.3">
      <c r="U1507" t="s">
        <v>1822</v>
      </c>
    </row>
    <row r="1508" spans="21:21" x14ac:dyDescent="0.3">
      <c r="U1508" t="s">
        <v>1823</v>
      </c>
    </row>
    <row r="1509" spans="21:21" x14ac:dyDescent="0.3">
      <c r="U1509" t="s">
        <v>1824</v>
      </c>
    </row>
    <row r="1510" spans="21:21" x14ac:dyDescent="0.3">
      <c r="U1510" t="s">
        <v>1825</v>
      </c>
    </row>
    <row r="1511" spans="21:21" x14ac:dyDescent="0.3">
      <c r="U1511" t="s">
        <v>1826</v>
      </c>
    </row>
    <row r="1512" spans="21:21" x14ac:dyDescent="0.3">
      <c r="U1512" t="s">
        <v>1827</v>
      </c>
    </row>
    <row r="1513" spans="21:21" x14ac:dyDescent="0.3">
      <c r="U1513" t="s">
        <v>1828</v>
      </c>
    </row>
    <row r="1514" spans="21:21" x14ac:dyDescent="0.3">
      <c r="U1514" t="s">
        <v>1829</v>
      </c>
    </row>
    <row r="1515" spans="21:21" x14ac:dyDescent="0.3">
      <c r="U1515" t="s">
        <v>1830</v>
      </c>
    </row>
    <row r="1516" spans="21:21" x14ac:dyDescent="0.3">
      <c r="U1516" t="s">
        <v>1831</v>
      </c>
    </row>
    <row r="1517" spans="21:21" x14ac:dyDescent="0.3">
      <c r="U1517" t="s">
        <v>1832</v>
      </c>
    </row>
    <row r="1518" spans="21:21" x14ac:dyDescent="0.3">
      <c r="U1518" t="s">
        <v>1833</v>
      </c>
    </row>
    <row r="1519" spans="21:21" x14ac:dyDescent="0.3">
      <c r="U1519" t="s">
        <v>1834</v>
      </c>
    </row>
    <row r="1520" spans="21:21" x14ac:dyDescent="0.3">
      <c r="U1520" t="s">
        <v>1835</v>
      </c>
    </row>
    <row r="1521" spans="21:21" x14ac:dyDescent="0.3">
      <c r="U1521" t="s">
        <v>1836</v>
      </c>
    </row>
    <row r="1522" spans="21:21" x14ac:dyDescent="0.3">
      <c r="U1522" t="s">
        <v>1837</v>
      </c>
    </row>
    <row r="1523" spans="21:21" x14ac:dyDescent="0.3">
      <c r="U1523" t="s">
        <v>1838</v>
      </c>
    </row>
    <row r="1524" spans="21:21" x14ac:dyDescent="0.3">
      <c r="U1524" t="s">
        <v>1839</v>
      </c>
    </row>
    <row r="1525" spans="21:21" x14ac:dyDescent="0.3">
      <c r="U1525" t="s">
        <v>1840</v>
      </c>
    </row>
    <row r="1526" spans="21:21" x14ac:dyDescent="0.3">
      <c r="U1526" t="s">
        <v>1841</v>
      </c>
    </row>
    <row r="1527" spans="21:21" x14ac:dyDescent="0.3">
      <c r="U1527" t="s">
        <v>1842</v>
      </c>
    </row>
    <row r="1528" spans="21:21" x14ac:dyDescent="0.3">
      <c r="U1528" t="s">
        <v>1843</v>
      </c>
    </row>
    <row r="1529" spans="21:21" x14ac:dyDescent="0.3">
      <c r="U1529" t="s">
        <v>1844</v>
      </c>
    </row>
    <row r="1530" spans="21:21" x14ac:dyDescent="0.3">
      <c r="U1530" t="s">
        <v>1845</v>
      </c>
    </row>
    <row r="1531" spans="21:21" x14ac:dyDescent="0.3">
      <c r="U1531" t="s">
        <v>1846</v>
      </c>
    </row>
    <row r="1532" spans="21:21" x14ac:dyDescent="0.3">
      <c r="U1532" t="s">
        <v>1847</v>
      </c>
    </row>
    <row r="1533" spans="21:21" x14ac:dyDescent="0.3">
      <c r="U1533" t="s">
        <v>1848</v>
      </c>
    </row>
    <row r="1534" spans="21:21" x14ac:dyDescent="0.3">
      <c r="U1534" t="s">
        <v>1849</v>
      </c>
    </row>
    <row r="1535" spans="21:21" x14ac:dyDescent="0.3">
      <c r="U1535" t="s">
        <v>1850</v>
      </c>
    </row>
    <row r="1536" spans="21:21" x14ac:dyDescent="0.3">
      <c r="U1536" t="s">
        <v>1851</v>
      </c>
    </row>
    <row r="1537" spans="21:21" x14ac:dyDescent="0.3">
      <c r="U1537" t="s">
        <v>1852</v>
      </c>
    </row>
    <row r="1538" spans="21:21" x14ac:dyDescent="0.3">
      <c r="U1538" t="s">
        <v>1853</v>
      </c>
    </row>
    <row r="1539" spans="21:21" x14ac:dyDescent="0.3">
      <c r="U1539" t="s">
        <v>1854</v>
      </c>
    </row>
    <row r="1540" spans="21:21" x14ac:dyDescent="0.3">
      <c r="U1540" t="s">
        <v>1855</v>
      </c>
    </row>
    <row r="1541" spans="21:21" x14ac:dyDescent="0.3">
      <c r="U1541" t="s">
        <v>1856</v>
      </c>
    </row>
    <row r="1542" spans="21:21" x14ac:dyDescent="0.3">
      <c r="U1542" t="s">
        <v>1857</v>
      </c>
    </row>
    <row r="1543" spans="21:21" x14ac:dyDescent="0.3">
      <c r="U1543" t="s">
        <v>1858</v>
      </c>
    </row>
    <row r="1544" spans="21:21" x14ac:dyDescent="0.3">
      <c r="U1544" t="s">
        <v>1859</v>
      </c>
    </row>
    <row r="1545" spans="21:21" x14ac:dyDescent="0.3">
      <c r="U1545" t="s">
        <v>1860</v>
      </c>
    </row>
    <row r="1546" spans="21:21" x14ac:dyDescent="0.3">
      <c r="U1546" t="s">
        <v>1861</v>
      </c>
    </row>
    <row r="1547" spans="21:21" x14ac:dyDescent="0.3">
      <c r="U1547" t="s">
        <v>1862</v>
      </c>
    </row>
    <row r="1548" spans="21:21" x14ac:dyDescent="0.3">
      <c r="U1548" t="s">
        <v>1863</v>
      </c>
    </row>
    <row r="1549" spans="21:21" x14ac:dyDescent="0.3">
      <c r="U1549" t="s">
        <v>1864</v>
      </c>
    </row>
    <row r="1550" spans="21:21" x14ac:dyDescent="0.3">
      <c r="U1550" t="s">
        <v>1865</v>
      </c>
    </row>
    <row r="1551" spans="21:21" x14ac:dyDescent="0.3">
      <c r="U1551" t="s">
        <v>1866</v>
      </c>
    </row>
    <row r="1552" spans="21:21" x14ac:dyDescent="0.3">
      <c r="U1552" t="s">
        <v>1867</v>
      </c>
    </row>
    <row r="1553" spans="21:21" x14ac:dyDescent="0.3">
      <c r="U1553" t="s">
        <v>1868</v>
      </c>
    </row>
    <row r="1554" spans="21:21" x14ac:dyDescent="0.3">
      <c r="U1554" t="s">
        <v>1869</v>
      </c>
    </row>
    <row r="1555" spans="21:21" x14ac:dyDescent="0.3">
      <c r="U1555" t="s">
        <v>1870</v>
      </c>
    </row>
    <row r="1556" spans="21:21" x14ac:dyDescent="0.3">
      <c r="U1556" t="s">
        <v>1871</v>
      </c>
    </row>
    <row r="1557" spans="21:21" x14ac:dyDescent="0.3">
      <c r="U1557" t="s">
        <v>1872</v>
      </c>
    </row>
    <row r="1558" spans="21:21" x14ac:dyDescent="0.3">
      <c r="U1558" t="s">
        <v>1873</v>
      </c>
    </row>
    <row r="1559" spans="21:21" x14ac:dyDescent="0.3">
      <c r="U1559" t="s">
        <v>1874</v>
      </c>
    </row>
    <row r="1560" spans="21:21" x14ac:dyDescent="0.3">
      <c r="U1560" t="s">
        <v>1875</v>
      </c>
    </row>
    <row r="1561" spans="21:21" x14ac:dyDescent="0.3">
      <c r="U1561" t="s">
        <v>1876</v>
      </c>
    </row>
    <row r="1562" spans="21:21" x14ac:dyDescent="0.3">
      <c r="U1562" t="s">
        <v>1877</v>
      </c>
    </row>
    <row r="1563" spans="21:21" x14ac:dyDescent="0.3">
      <c r="U1563" t="s">
        <v>1878</v>
      </c>
    </row>
    <row r="1564" spans="21:21" x14ac:dyDescent="0.3">
      <c r="U1564" t="s">
        <v>1879</v>
      </c>
    </row>
    <row r="1565" spans="21:21" x14ac:dyDescent="0.3">
      <c r="U1565" t="s">
        <v>1880</v>
      </c>
    </row>
    <row r="1566" spans="21:21" x14ac:dyDescent="0.3">
      <c r="U1566" t="s">
        <v>1881</v>
      </c>
    </row>
    <row r="1567" spans="21:21" x14ac:dyDescent="0.3">
      <c r="U1567" t="s">
        <v>1882</v>
      </c>
    </row>
    <row r="1568" spans="21:21" x14ac:dyDescent="0.3">
      <c r="U1568" t="s">
        <v>1883</v>
      </c>
    </row>
    <row r="1569" spans="21:21" x14ac:dyDescent="0.3">
      <c r="U1569" t="s">
        <v>1884</v>
      </c>
    </row>
    <row r="1570" spans="21:21" x14ac:dyDescent="0.3">
      <c r="U1570" t="s">
        <v>1885</v>
      </c>
    </row>
    <row r="1571" spans="21:21" x14ac:dyDescent="0.3">
      <c r="U1571" t="s">
        <v>1886</v>
      </c>
    </row>
    <row r="1572" spans="21:21" x14ac:dyDescent="0.3">
      <c r="U1572" t="s">
        <v>1887</v>
      </c>
    </row>
    <row r="1573" spans="21:21" x14ac:dyDescent="0.3">
      <c r="U1573" t="s">
        <v>1888</v>
      </c>
    </row>
    <row r="1574" spans="21:21" x14ac:dyDescent="0.3">
      <c r="U1574" t="s">
        <v>1889</v>
      </c>
    </row>
    <row r="1575" spans="21:21" x14ac:dyDescent="0.3">
      <c r="U1575" t="s">
        <v>1890</v>
      </c>
    </row>
    <row r="1576" spans="21:21" x14ac:dyDescent="0.3">
      <c r="U1576" t="s">
        <v>1891</v>
      </c>
    </row>
    <row r="1577" spans="21:21" x14ac:dyDescent="0.3">
      <c r="U1577" t="s">
        <v>1892</v>
      </c>
    </row>
    <row r="1578" spans="21:21" x14ac:dyDescent="0.3">
      <c r="U1578" t="s">
        <v>1893</v>
      </c>
    </row>
    <row r="1579" spans="21:21" x14ac:dyDescent="0.3">
      <c r="U1579" t="s">
        <v>1894</v>
      </c>
    </row>
    <row r="1580" spans="21:21" x14ac:dyDescent="0.3">
      <c r="U1580" t="s">
        <v>1895</v>
      </c>
    </row>
    <row r="1581" spans="21:21" x14ac:dyDescent="0.3">
      <c r="U1581" t="s">
        <v>1896</v>
      </c>
    </row>
    <row r="1582" spans="21:21" x14ac:dyDescent="0.3">
      <c r="U1582" t="s">
        <v>1897</v>
      </c>
    </row>
    <row r="1583" spans="21:21" x14ac:dyDescent="0.3">
      <c r="U1583" t="s">
        <v>1898</v>
      </c>
    </row>
    <row r="1584" spans="21:21" x14ac:dyDescent="0.3">
      <c r="U1584" t="s">
        <v>1899</v>
      </c>
    </row>
    <row r="1585" spans="21:21" x14ac:dyDescent="0.3">
      <c r="U1585" t="s">
        <v>1900</v>
      </c>
    </row>
    <row r="1586" spans="21:21" x14ac:dyDescent="0.3">
      <c r="U1586" t="s">
        <v>1901</v>
      </c>
    </row>
    <row r="1587" spans="21:21" x14ac:dyDescent="0.3">
      <c r="U1587" t="s">
        <v>1902</v>
      </c>
    </row>
    <row r="1588" spans="21:21" x14ac:dyDescent="0.3">
      <c r="U1588" t="s">
        <v>1903</v>
      </c>
    </row>
    <row r="1589" spans="21:21" x14ac:dyDescent="0.3">
      <c r="U1589" t="s">
        <v>1904</v>
      </c>
    </row>
    <row r="1590" spans="21:21" x14ac:dyDescent="0.3">
      <c r="U1590" t="s">
        <v>1905</v>
      </c>
    </row>
    <row r="1591" spans="21:21" x14ac:dyDescent="0.3">
      <c r="U1591" t="s">
        <v>1906</v>
      </c>
    </row>
    <row r="1592" spans="21:21" x14ac:dyDescent="0.3">
      <c r="U1592" t="s">
        <v>1907</v>
      </c>
    </row>
    <row r="1593" spans="21:21" x14ac:dyDescent="0.3">
      <c r="U1593" t="s">
        <v>1908</v>
      </c>
    </row>
    <row r="1594" spans="21:21" x14ac:dyDescent="0.3">
      <c r="U1594" t="s">
        <v>1909</v>
      </c>
    </row>
    <row r="1595" spans="21:21" x14ac:dyDescent="0.3">
      <c r="U1595" t="s">
        <v>1910</v>
      </c>
    </row>
    <row r="1596" spans="21:21" x14ac:dyDescent="0.3">
      <c r="U1596" t="s">
        <v>1911</v>
      </c>
    </row>
    <row r="1597" spans="21:21" x14ac:dyDescent="0.3">
      <c r="U1597" t="s">
        <v>1912</v>
      </c>
    </row>
    <row r="1598" spans="21:21" x14ac:dyDescent="0.3">
      <c r="U1598" t="s">
        <v>1913</v>
      </c>
    </row>
    <row r="1599" spans="21:21" x14ac:dyDescent="0.3">
      <c r="U1599" t="s">
        <v>1914</v>
      </c>
    </row>
    <row r="1600" spans="21:21" x14ac:dyDescent="0.3">
      <c r="U1600" t="s">
        <v>1915</v>
      </c>
    </row>
    <row r="1601" spans="21:21" x14ac:dyDescent="0.3">
      <c r="U1601" t="s">
        <v>1916</v>
      </c>
    </row>
    <row r="1602" spans="21:21" x14ac:dyDescent="0.3">
      <c r="U1602" t="s">
        <v>1917</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7"/>
  <sheetViews>
    <sheetView zoomScale="80" zoomScaleNormal="80" workbookViewId="0"/>
  </sheetViews>
  <sheetFormatPr defaultColWidth="70.21875" defaultRowHeight="16.8" x14ac:dyDescent="0.4"/>
  <cols>
    <col min="1" max="1" width="9" style="15" customWidth="1"/>
    <col min="2" max="2" width="77" style="15" bestFit="1" customWidth="1"/>
    <col min="3" max="3" width="15.5546875" style="16" customWidth="1"/>
    <col min="4" max="4" width="44.21875" style="15" customWidth="1"/>
    <col min="5" max="5" width="70.21875" style="15" customWidth="1"/>
    <col min="6" max="6" width="149.21875" style="15" customWidth="1"/>
    <col min="7" max="7" width="111.21875" style="15" customWidth="1"/>
    <col min="8" max="16384" width="70.21875" style="15"/>
  </cols>
  <sheetData>
    <row r="2" spans="2:9" x14ac:dyDescent="0.4">
      <c r="B2" s="32" t="s">
        <v>1937</v>
      </c>
      <c r="C2" s="20"/>
      <c r="D2" s="20"/>
      <c r="E2" s="20"/>
      <c r="F2" s="20"/>
      <c r="G2" s="20"/>
      <c r="H2" s="20"/>
      <c r="I2" s="20"/>
    </row>
    <row r="3" spans="2:9" s="17" customFormat="1" x14ac:dyDescent="0.4">
      <c r="B3" s="105" t="s">
        <v>0</v>
      </c>
      <c r="C3" s="105" t="s">
        <v>1</v>
      </c>
      <c r="D3" s="105" t="s">
        <v>2</v>
      </c>
      <c r="E3" s="20"/>
      <c r="F3" s="20"/>
      <c r="G3" s="20"/>
      <c r="H3" s="20"/>
      <c r="I3" s="245"/>
    </row>
    <row r="4" spans="2:9" x14ac:dyDescent="0.4">
      <c r="B4" s="13" t="s">
        <v>3</v>
      </c>
      <c r="C4" s="327" t="s">
        <v>4</v>
      </c>
      <c r="D4" s="346" t="s">
        <v>5</v>
      </c>
      <c r="E4" s="20"/>
      <c r="F4" s="152"/>
      <c r="G4" s="152"/>
      <c r="H4" s="20"/>
      <c r="I4" s="20"/>
    </row>
    <row r="5" spans="2:9" hidden="1" x14ac:dyDescent="0.4">
      <c r="B5" s="327" t="s">
        <v>6</v>
      </c>
      <c r="C5" s="327" t="s">
        <v>7</v>
      </c>
      <c r="D5" s="346" t="s">
        <v>8</v>
      </c>
      <c r="E5" s="326"/>
      <c r="F5" s="152"/>
      <c r="G5" s="152"/>
      <c r="H5" s="20"/>
      <c r="I5" s="20"/>
    </row>
    <row r="6" spans="2:9" hidden="1" x14ac:dyDescent="0.4">
      <c r="B6" s="13" t="s">
        <v>9</v>
      </c>
      <c r="C6" s="13" t="s">
        <v>10</v>
      </c>
      <c r="D6" s="346" t="s">
        <v>11</v>
      </c>
      <c r="E6" s="246"/>
      <c r="F6" s="152"/>
      <c r="G6" s="152"/>
      <c r="H6" s="20"/>
      <c r="I6" s="20"/>
    </row>
    <row r="7" spans="2:9" hidden="1" x14ac:dyDescent="0.4">
      <c r="B7" s="13" t="s">
        <v>12</v>
      </c>
      <c r="C7" s="13" t="s">
        <v>10</v>
      </c>
      <c r="D7" s="346" t="s">
        <v>13</v>
      </c>
      <c r="E7" s="246"/>
      <c r="F7" s="152"/>
      <c r="G7" s="152"/>
      <c r="H7" s="20"/>
      <c r="I7" s="20"/>
    </row>
    <row r="8" spans="2:9" hidden="1" x14ac:dyDescent="0.4">
      <c r="B8" s="13" t="s">
        <v>14</v>
      </c>
      <c r="C8" s="13" t="s">
        <v>10</v>
      </c>
      <c r="D8" s="346" t="s">
        <v>15</v>
      </c>
      <c r="E8" s="246"/>
      <c r="F8" s="152"/>
      <c r="G8" s="152"/>
      <c r="H8" s="20"/>
      <c r="I8" s="20"/>
    </row>
    <row r="9" spans="2:9" hidden="1" x14ac:dyDescent="0.4">
      <c r="B9" s="13" t="s">
        <v>16</v>
      </c>
      <c r="C9" s="13" t="s">
        <v>10</v>
      </c>
      <c r="D9" s="346" t="s">
        <v>17</v>
      </c>
      <c r="E9" s="246"/>
      <c r="F9" s="152"/>
      <c r="G9" s="152"/>
      <c r="H9" s="20"/>
      <c r="I9" s="20"/>
    </row>
    <row r="10" spans="2:9" hidden="1" x14ac:dyDescent="0.4">
      <c r="B10" s="13" t="s">
        <v>18</v>
      </c>
      <c r="C10" s="13" t="s">
        <v>10</v>
      </c>
      <c r="D10" s="346" t="s">
        <v>19</v>
      </c>
      <c r="E10" s="152"/>
      <c r="F10" s="152"/>
      <c r="G10" s="152"/>
      <c r="H10" s="20"/>
      <c r="I10" s="20"/>
    </row>
    <row r="11" spans="2:9" hidden="1" x14ac:dyDescent="0.4">
      <c r="B11" s="13" t="s">
        <v>20</v>
      </c>
      <c r="C11" s="13" t="s">
        <v>10</v>
      </c>
      <c r="D11" s="346" t="s">
        <v>21</v>
      </c>
      <c r="E11" s="152"/>
      <c r="F11" s="152"/>
      <c r="G11" s="152"/>
      <c r="H11" s="20"/>
      <c r="I11" s="20"/>
    </row>
    <row r="12" spans="2:9" hidden="1" x14ac:dyDescent="0.4">
      <c r="B12" s="13" t="s">
        <v>1940</v>
      </c>
      <c r="C12" s="13" t="s">
        <v>22</v>
      </c>
      <c r="D12" s="346" t="s">
        <v>23</v>
      </c>
      <c r="E12" s="152"/>
      <c r="F12" s="152"/>
      <c r="G12" s="152"/>
      <c r="H12" s="20"/>
      <c r="I12" s="20"/>
    </row>
    <row r="13" spans="2:9" hidden="1" x14ac:dyDescent="0.4">
      <c r="B13" s="13" t="s">
        <v>29</v>
      </c>
      <c r="C13" s="13" t="s">
        <v>30</v>
      </c>
      <c r="D13" s="346" t="s">
        <v>31</v>
      </c>
      <c r="E13" s="152"/>
      <c r="F13" s="152"/>
      <c r="G13" s="152"/>
      <c r="H13" s="20"/>
      <c r="I13" s="20"/>
    </row>
    <row r="14" spans="2:9" hidden="1" x14ac:dyDescent="0.4">
      <c r="B14" s="13" t="s">
        <v>32</v>
      </c>
      <c r="C14" s="13" t="s">
        <v>33</v>
      </c>
      <c r="D14" s="346" t="s">
        <v>32</v>
      </c>
      <c r="E14" s="152"/>
      <c r="F14" s="152"/>
      <c r="G14" s="152"/>
      <c r="H14" s="20"/>
      <c r="I14" s="20"/>
    </row>
    <row r="15" spans="2:9" hidden="1" x14ac:dyDescent="0.4">
      <c r="B15" s="13" t="s">
        <v>34</v>
      </c>
      <c r="C15" s="13" t="s">
        <v>35</v>
      </c>
      <c r="D15" s="346" t="s">
        <v>31</v>
      </c>
      <c r="E15" s="152"/>
      <c r="F15" s="152"/>
      <c r="G15" s="152"/>
      <c r="H15" s="20"/>
      <c r="I15" s="20"/>
    </row>
    <row r="16" spans="2:9" x14ac:dyDescent="0.4">
      <c r="B16" s="13" t="s">
        <v>36</v>
      </c>
      <c r="C16" s="13" t="s">
        <v>37</v>
      </c>
      <c r="D16" s="346" t="s">
        <v>31</v>
      </c>
      <c r="E16" s="152"/>
      <c r="F16" s="152"/>
      <c r="G16" s="152"/>
      <c r="H16" s="20"/>
      <c r="I16" s="20"/>
    </row>
    <row r="17" spans="2:9" x14ac:dyDescent="0.4">
      <c r="B17" s="13" t="s">
        <v>1941</v>
      </c>
      <c r="C17" s="13" t="s">
        <v>38</v>
      </c>
      <c r="D17" s="346" t="s">
        <v>28</v>
      </c>
      <c r="E17" s="20"/>
      <c r="F17" s="20"/>
      <c r="G17" s="152"/>
      <c r="H17" s="20"/>
      <c r="I17" s="20"/>
    </row>
    <row r="18" spans="2:9" hidden="1" x14ac:dyDescent="0.4">
      <c r="B18" s="13" t="s">
        <v>1936</v>
      </c>
      <c r="C18" s="14" t="s">
        <v>24</v>
      </c>
      <c r="D18" s="347" t="s">
        <v>25</v>
      </c>
      <c r="E18" s="20"/>
      <c r="F18" s="20"/>
      <c r="G18" s="152"/>
      <c r="H18" s="20"/>
      <c r="I18" s="20"/>
    </row>
    <row r="19" spans="2:9" hidden="1" x14ac:dyDescent="0.4">
      <c r="B19" s="13" t="s">
        <v>26</v>
      </c>
      <c r="C19" s="13" t="s">
        <v>27</v>
      </c>
      <c r="D19" s="346" t="s">
        <v>28</v>
      </c>
      <c r="E19" s="152"/>
      <c r="F19" s="152"/>
      <c r="G19" s="152"/>
      <c r="H19" s="20"/>
      <c r="I19" s="20"/>
    </row>
    <row r="21" spans="2:9" x14ac:dyDescent="0.4">
      <c r="B21" s="20"/>
      <c r="C21" s="20"/>
      <c r="D21" s="20"/>
      <c r="E21" s="20"/>
      <c r="F21" s="20"/>
      <c r="G21" s="20"/>
      <c r="H21" s="20"/>
      <c r="I21" s="20"/>
    </row>
    <row r="22" spans="2:9" x14ac:dyDescent="0.4">
      <c r="B22" s="20"/>
      <c r="C22" s="20"/>
      <c r="D22" s="20"/>
      <c r="E22" s="20"/>
      <c r="F22" s="20"/>
      <c r="G22" s="20"/>
      <c r="H22" s="20"/>
      <c r="I22" s="20"/>
    </row>
    <row r="23" spans="2:9" x14ac:dyDescent="0.4">
      <c r="B23" s="20"/>
      <c r="C23" s="20"/>
      <c r="D23" s="20"/>
      <c r="E23" s="20"/>
      <c r="F23" s="20"/>
      <c r="G23" s="20"/>
      <c r="H23" s="20"/>
      <c r="I23" s="20"/>
    </row>
    <row r="24" spans="2:9" x14ac:dyDescent="0.4">
      <c r="B24" s="20"/>
      <c r="C24" s="20"/>
      <c r="D24" s="20"/>
      <c r="E24" s="20"/>
      <c r="F24" s="20"/>
      <c r="G24" s="20"/>
      <c r="H24" s="20"/>
      <c r="I24" s="20"/>
    </row>
    <row r="25" spans="2:9" x14ac:dyDescent="0.4">
      <c r="C25" s="20"/>
      <c r="D25" s="20"/>
      <c r="E25" s="20"/>
      <c r="F25" s="20"/>
      <c r="G25" s="20"/>
      <c r="H25" s="20"/>
      <c r="I25" s="20"/>
    </row>
    <row r="26" spans="2:9" x14ac:dyDescent="0.4">
      <c r="B26" s="20"/>
      <c r="C26" s="20"/>
      <c r="D26" s="20"/>
      <c r="E26" s="20"/>
      <c r="F26" s="20"/>
      <c r="G26" s="20"/>
      <c r="H26" s="20"/>
      <c r="I26" s="20"/>
    </row>
    <row r="27" spans="2:9" x14ac:dyDescent="0.4">
      <c r="B27" s="20"/>
      <c r="C27" s="20"/>
      <c r="D27" s="20"/>
      <c r="E27" s="20"/>
      <c r="F27" s="20"/>
      <c r="G27" s="20"/>
      <c r="H27" s="20"/>
      <c r="I27" s="20"/>
    </row>
    <row r="28" spans="2:9" x14ac:dyDescent="0.4">
      <c r="B28" s="20"/>
      <c r="C28" s="20"/>
      <c r="D28" s="20"/>
      <c r="E28" s="20"/>
      <c r="F28" s="20"/>
      <c r="G28" s="20"/>
      <c r="H28" s="20"/>
      <c r="I28" s="20"/>
    </row>
    <row r="29" spans="2:9" x14ac:dyDescent="0.4">
      <c r="B29" s="76"/>
      <c r="C29" s="20"/>
      <c r="D29" s="20"/>
      <c r="E29" s="20"/>
      <c r="F29" s="20"/>
      <c r="G29" s="20"/>
      <c r="H29" s="20"/>
      <c r="I29" s="20"/>
    </row>
    <row r="30" spans="2:9" x14ac:dyDescent="0.4">
      <c r="B30" s="76"/>
      <c r="C30" s="20"/>
      <c r="D30" s="20"/>
      <c r="E30" s="20"/>
      <c r="F30" s="20"/>
      <c r="G30" s="20"/>
      <c r="H30" s="20"/>
      <c r="I30" s="20"/>
    </row>
    <row r="31" spans="2:9" x14ac:dyDescent="0.4">
      <c r="B31" s="76"/>
      <c r="C31" s="20"/>
      <c r="D31" s="20"/>
      <c r="E31" s="20"/>
      <c r="F31" s="20"/>
      <c r="G31" s="20"/>
      <c r="H31" s="20"/>
      <c r="I31" s="20"/>
    </row>
    <row r="32" spans="2:9" x14ac:dyDescent="0.4">
      <c r="B32" s="76"/>
      <c r="C32" s="20"/>
      <c r="D32" s="20"/>
      <c r="E32" s="20"/>
      <c r="F32" s="20"/>
      <c r="G32" s="20"/>
      <c r="H32" s="20"/>
      <c r="I32" s="20"/>
    </row>
    <row r="33" spans="2:9" x14ac:dyDescent="0.4">
      <c r="B33" s="76"/>
      <c r="C33" s="20"/>
      <c r="D33" s="20"/>
      <c r="E33" s="20"/>
      <c r="F33" s="20"/>
      <c r="G33" s="20"/>
      <c r="H33" s="20"/>
      <c r="I33" s="20"/>
    </row>
    <row r="34" spans="2:9" x14ac:dyDescent="0.4">
      <c r="B34" s="76"/>
      <c r="C34" s="20"/>
      <c r="D34" s="20"/>
      <c r="E34" s="20"/>
      <c r="F34" s="20"/>
      <c r="G34" s="20"/>
      <c r="H34" s="20"/>
      <c r="I34" s="20"/>
    </row>
    <row r="35" spans="2:9" x14ac:dyDescent="0.4">
      <c r="B35" s="76"/>
      <c r="C35" s="20"/>
      <c r="D35" s="20"/>
      <c r="E35" s="20"/>
      <c r="F35" s="20"/>
      <c r="G35" s="20"/>
      <c r="H35" s="20"/>
      <c r="I35" s="20"/>
    </row>
    <row r="36" spans="2:9" x14ac:dyDescent="0.4">
      <c r="B36" s="76"/>
      <c r="C36" s="20"/>
      <c r="D36" s="20"/>
      <c r="E36" s="20"/>
      <c r="F36" s="20"/>
      <c r="G36" s="20"/>
      <c r="H36" s="20"/>
      <c r="I36" s="20"/>
    </row>
    <row r="37" spans="2:9" x14ac:dyDescent="0.4">
      <c r="B37" s="76"/>
      <c r="C37" s="20"/>
      <c r="D37" s="20"/>
      <c r="E37" s="20"/>
      <c r="F37" s="20"/>
      <c r="G37" s="20"/>
      <c r="H37" s="20"/>
      <c r="I37" s="20"/>
    </row>
    <row r="38" spans="2:9" x14ac:dyDescent="0.4">
      <c r="B38" s="76"/>
      <c r="C38" s="20"/>
      <c r="D38" s="20"/>
      <c r="E38" s="20"/>
      <c r="F38" s="20"/>
      <c r="G38" s="20"/>
      <c r="H38" s="20"/>
      <c r="I38" s="20"/>
    </row>
    <row r="39" spans="2:9" x14ac:dyDescent="0.4">
      <c r="B39" s="76"/>
      <c r="C39" s="20"/>
      <c r="D39" s="20"/>
      <c r="E39" s="20"/>
      <c r="F39" s="20"/>
      <c r="G39" s="20"/>
      <c r="H39" s="20"/>
      <c r="I39" s="20"/>
    </row>
    <row r="40" spans="2:9" x14ac:dyDescent="0.4">
      <c r="B40" s="76"/>
    </row>
    <row r="41" spans="2:9" x14ac:dyDescent="0.4">
      <c r="B41" s="76"/>
    </row>
    <row r="42" spans="2:9" x14ac:dyDescent="0.4">
      <c r="B42" s="76"/>
    </row>
    <row r="43" spans="2:9" x14ac:dyDescent="0.4">
      <c r="B43" s="76"/>
    </row>
    <row r="44" spans="2:9" x14ac:dyDescent="0.4">
      <c r="B44" s="76"/>
    </row>
    <row r="45" spans="2:9" x14ac:dyDescent="0.4">
      <c r="B45" s="76"/>
    </row>
    <row r="46" spans="2:9" x14ac:dyDescent="0.4">
      <c r="B46" s="76"/>
    </row>
    <row r="47" spans="2:9" x14ac:dyDescent="0.4">
      <c r="B47" s="76"/>
    </row>
    <row r="48" spans="2:9" x14ac:dyDescent="0.4">
      <c r="B48" s="76"/>
    </row>
    <row r="49" spans="2:2" x14ac:dyDescent="0.4">
      <c r="B49" s="76"/>
    </row>
    <row r="69" spans="2:3" x14ac:dyDescent="0.4">
      <c r="B69" s="323"/>
      <c r="C69" s="323"/>
    </row>
    <row r="70" spans="2:3" x14ac:dyDescent="0.4">
      <c r="B70" s="324"/>
      <c r="C70" s="324"/>
    </row>
    <row r="71" spans="2:3" x14ac:dyDescent="0.4">
      <c r="B71" s="324"/>
      <c r="C71" s="324"/>
    </row>
    <row r="72" spans="2:3" x14ac:dyDescent="0.4">
      <c r="B72" s="324"/>
      <c r="C72" s="324"/>
    </row>
    <row r="73" spans="2:3" x14ac:dyDescent="0.4">
      <c r="B73" s="324"/>
    </row>
    <row r="74" spans="2:3" x14ac:dyDescent="0.4">
      <c r="B74" s="324"/>
    </row>
    <row r="75" spans="2:3" x14ac:dyDescent="0.4">
      <c r="B75" s="324"/>
    </row>
    <row r="95" spans="2:3" x14ac:dyDescent="0.4">
      <c r="B95" s="323"/>
      <c r="C95" s="323"/>
    </row>
    <row r="96" spans="2:3" x14ac:dyDescent="0.4">
      <c r="B96" s="18"/>
      <c r="C96" s="325"/>
    </row>
    <row r="97" spans="2:3" x14ac:dyDescent="0.4">
      <c r="B97" s="18"/>
      <c r="C97" s="325"/>
    </row>
  </sheetData>
  <sheetProtection algorithmName="SHA-512" hashValue="IeAeuG3phCK6LdZIb6rX/R4aUKZLLxzzdUpfh40C/WhMK332WzAz32CdPcx7zvwzo1h7nMSNjMcZKkutmSpTXA==" saltValue="+UKFWzkrJPiFj9yRSY+xHA=="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8" location="'Sea lice reporting'!A1" display="Sea lice reporting" xr:uid="{E7C281FE-6092-4F5C-BE11-2294B09FD171}"/>
    <hyperlink ref="D19" location="'Veterinary therapeutants'!A1" display="Veterinary therapeutants" xr:uid="{442D3EB8-36E7-42D2-AE1A-02FFA6E0CF95}"/>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Q12"/>
  <sheetViews>
    <sheetView zoomScale="80" zoomScaleNormal="80" workbookViewId="0"/>
  </sheetViews>
  <sheetFormatPr defaultColWidth="9" defaultRowHeight="16.8" x14ac:dyDescent="0.4"/>
  <cols>
    <col min="1" max="1" width="9" style="15"/>
    <col min="2" max="2" width="9" style="15" hidden="1" customWidth="1"/>
    <col min="3" max="3" width="19.21875" style="15" customWidth="1"/>
    <col min="4" max="4" width="13" style="15" customWidth="1"/>
    <col min="5" max="5" width="25.21875" style="15" bestFit="1" customWidth="1"/>
    <col min="6" max="6" width="10" style="15" bestFit="1" customWidth="1"/>
    <col min="7" max="7" width="25.44140625" style="15" bestFit="1" customWidth="1"/>
    <col min="8" max="8" width="24" style="15" bestFit="1" customWidth="1"/>
    <col min="9" max="9" width="25.21875" style="15" bestFit="1" customWidth="1"/>
    <col min="10" max="10" width="30.5546875" style="15" customWidth="1"/>
    <col min="11" max="11" width="18.21875" style="15" bestFit="1" customWidth="1"/>
    <col min="12" max="12" width="16.5546875" style="15" bestFit="1" customWidth="1"/>
    <col min="13" max="13" width="33" style="15" bestFit="1" customWidth="1"/>
    <col min="14" max="14" width="31.5546875" style="15" bestFit="1" customWidth="1"/>
    <col min="15" max="15" width="17.21875" style="15" customWidth="1"/>
    <col min="16" max="16" width="11" style="15" customWidth="1"/>
    <col min="17" max="16384" width="9" style="15"/>
  </cols>
  <sheetData>
    <row r="2" spans="3:17" x14ac:dyDescent="0.4">
      <c r="C2" s="18" t="s">
        <v>43</v>
      </c>
    </row>
    <row r="3" spans="3:17" hidden="1" x14ac:dyDescent="0.4">
      <c r="C3" s="15">
        <v>1.1000000000000001</v>
      </c>
      <c r="D3" s="15">
        <v>1.2</v>
      </c>
      <c r="E3" s="15">
        <v>1.3</v>
      </c>
      <c r="F3" s="15">
        <v>1.4</v>
      </c>
      <c r="G3" s="15">
        <v>1.5</v>
      </c>
      <c r="H3" s="15">
        <v>1.6</v>
      </c>
      <c r="I3" s="15">
        <v>1.9</v>
      </c>
      <c r="J3" s="15">
        <v>1.1100000000000001</v>
      </c>
      <c r="K3" s="15">
        <v>1.1399999999999999</v>
      </c>
      <c r="L3" s="15">
        <v>1.1499999999999999</v>
      </c>
      <c r="M3" s="15">
        <v>1.1599999999999999</v>
      </c>
      <c r="N3" s="15">
        <v>1.17</v>
      </c>
      <c r="O3" s="15">
        <v>1.18</v>
      </c>
    </row>
    <row r="4" spans="3:17" s="17" customFormat="1" ht="50.4" x14ac:dyDescent="0.4">
      <c r="C4" s="23" t="s">
        <v>44</v>
      </c>
      <c r="D4" s="23" t="s">
        <v>45</v>
      </c>
      <c r="E4" s="23" t="s">
        <v>46</v>
      </c>
      <c r="F4" s="26" t="s">
        <v>47</v>
      </c>
      <c r="G4" s="23" t="s">
        <v>48</v>
      </c>
      <c r="H4" s="23" t="s">
        <v>49</v>
      </c>
      <c r="I4" s="23" t="s">
        <v>50</v>
      </c>
      <c r="J4" s="23" t="s">
        <v>51</v>
      </c>
      <c r="K4" s="24" t="s">
        <v>52</v>
      </c>
      <c r="L4" s="24" t="s">
        <v>53</v>
      </c>
      <c r="M4" s="23" t="s">
        <v>54</v>
      </c>
      <c r="N4" s="25" t="s">
        <v>55</v>
      </c>
      <c r="O4" s="26" t="s">
        <v>56</v>
      </c>
      <c r="P4" s="24"/>
    </row>
    <row r="5" spans="3:17" x14ac:dyDescent="0.4">
      <c r="C5" s="28"/>
      <c r="D5" s="28"/>
      <c r="E5" s="28"/>
      <c r="F5" s="29"/>
      <c r="G5" s="155"/>
      <c r="H5" s="155"/>
      <c r="I5" s="30"/>
      <c r="J5" s="30"/>
      <c r="K5" s="31"/>
      <c r="L5" s="31"/>
      <c r="M5" s="30"/>
      <c r="N5" s="27" t="str">
        <f>IF(Table126[[#This Row],[Site name]]= "", "",(Table126[[#This Row],[ASC certified harvested production volume (tonnes)]])-(Table126[[#This Row],[ASC certified stocked volume (tonnes)]]))</f>
        <v/>
      </c>
      <c r="O5" s="29"/>
    </row>
    <row r="6" spans="3:17" x14ac:dyDescent="0.4">
      <c r="C6" s="28"/>
      <c r="D6" s="33" t="str">
        <f>IF(Table126[[#This Row],[Site name]]="","",IF(Table126[[#This Row],[Site name]]=$C$5,$D$5,""))</f>
        <v/>
      </c>
      <c r="E6" s="28"/>
      <c r="F6" s="29"/>
      <c r="G6" s="155"/>
      <c r="H6" s="155"/>
      <c r="I6" s="30"/>
      <c r="J6" s="30"/>
      <c r="K6" s="31"/>
      <c r="L6" s="31"/>
      <c r="M6" s="30"/>
      <c r="N6" s="27" t="str">
        <f>IF(Table126[[#This Row],[Site name]]= "", "",(Table126[[#This Row],[ASC certified harvested production volume (tonnes)]])-(Table126[[#This Row],[ASC certified stocked volume (tonnes)]]))</f>
        <v/>
      </c>
      <c r="O6" s="29"/>
    </row>
    <row r="7" spans="3:17" x14ac:dyDescent="0.4">
      <c r="C7" s="28"/>
      <c r="D7" s="33" t="str">
        <f>IF(Table126[[#This Row],[Site name]]="","",IF(Table126[[#This Row],[Site name]]=$C$5,$D$5,""))</f>
        <v/>
      </c>
      <c r="E7" s="28"/>
      <c r="F7" s="29"/>
      <c r="G7" s="155"/>
      <c r="H7" s="155"/>
      <c r="I7" s="30"/>
      <c r="J7" s="30"/>
      <c r="K7" s="31"/>
      <c r="L7" s="31"/>
      <c r="M7" s="30"/>
      <c r="N7" s="27" t="str">
        <f>IF(Table126[[#This Row],[Site name]]= "", "",(Table126[[#This Row],[ASC certified harvested production volume (tonnes)]])-(Table126[[#This Row],[ASC certified stocked volume (tonnes)]]))</f>
        <v/>
      </c>
      <c r="O7" s="29"/>
    </row>
    <row r="8" spans="3:17" x14ac:dyDescent="0.4">
      <c r="C8" s="28"/>
      <c r="D8" s="33" t="str">
        <f>IF(Table126[[#This Row],[Site name]]="","",IF(Table126[[#This Row],[Site name]]=$C$5,$D$5,""))</f>
        <v/>
      </c>
      <c r="E8" s="28"/>
      <c r="F8" s="29"/>
      <c r="G8" s="155"/>
      <c r="H8" s="155"/>
      <c r="I8" s="30"/>
      <c r="J8" s="30"/>
      <c r="K8" s="31"/>
      <c r="L8" s="31"/>
      <c r="M8" s="30"/>
      <c r="N8" s="27" t="str">
        <f>IF(Table126[[#This Row],[Site name]]= "", "",(Table126[[#This Row],[ASC certified harvested production volume (tonnes)]])-(Table126[[#This Row],[ASC certified stocked volume (tonnes)]]))</f>
        <v/>
      </c>
      <c r="O8" s="29"/>
    </row>
    <row r="9" spans="3:17" x14ac:dyDescent="0.4">
      <c r="C9" s="28"/>
      <c r="D9" s="33" t="str">
        <f>IF(Table126[[#This Row],[Site name]]="","",IF(Table126[[#This Row],[Site name]]=$C$5,$D$5,""))</f>
        <v/>
      </c>
      <c r="E9" s="28"/>
      <c r="F9" s="29"/>
      <c r="G9" s="155"/>
      <c r="H9" s="155"/>
      <c r="I9" s="30"/>
      <c r="J9" s="30"/>
      <c r="K9" s="31"/>
      <c r="L9" s="31"/>
      <c r="M9" s="30"/>
      <c r="N9" s="27" t="str">
        <f>IF(Table126[[#This Row],[Site name]]= "", "",(Table126[[#This Row],[ASC certified harvested production volume (tonnes)]])-(Table126[[#This Row],[ASC certified stocked volume (tonnes)]]))</f>
        <v/>
      </c>
      <c r="O9" s="29"/>
    </row>
    <row r="10" spans="3:17" x14ac:dyDescent="0.4">
      <c r="C10" s="28"/>
      <c r="D10" s="33" t="str">
        <f>IF(Table126[[#This Row],[Site name]]="","",IF(Table126[[#This Row],[Site name]]=$C$5,$D$5,""))</f>
        <v/>
      </c>
      <c r="E10" s="28"/>
      <c r="F10" s="29"/>
      <c r="G10" s="155"/>
      <c r="H10" s="155"/>
      <c r="I10" s="30"/>
      <c r="J10" s="30"/>
      <c r="K10" s="31"/>
      <c r="L10" s="31"/>
      <c r="M10" s="30"/>
      <c r="N10" s="27" t="str">
        <f>IF(Table126[[#This Row],[Site name]]= "", "",(Table126[[#This Row],[ASC certified harvested production volume (tonnes)]])-(Table126[[#This Row],[ASC certified stocked volume (tonnes)]]))</f>
        <v/>
      </c>
      <c r="O10" s="29"/>
    </row>
    <row r="11" spans="3:17" x14ac:dyDescent="0.4">
      <c r="Q11" s="20"/>
    </row>
    <row r="12" spans="3:17" x14ac:dyDescent="0.4">
      <c r="K12" s="22"/>
    </row>
  </sheetData>
  <sheetProtection algorithmName="SHA-512" hashValue="IOXqmtgPUOrrX745HwTNzSQUy7fpiGlp4PcGTiDYxYR3kMS/82nBVpNdenpG9VpBanbpo2UioyynacGc19Misw==" saltValue="ZRU3f9luQCtBm5CkOkMH0Q==" spinCount="100000" sheet="1" objects="1" scenarios="1"/>
  <phoneticPr fontId="6" type="noConversion"/>
  <dataValidations count="6">
    <dataValidation type="decimal" operator="greaterThanOrEqual" allowBlank="1" showInputMessage="1" showErrorMessage="1" sqref="M5:M10 I9:J10 I5:J7" xr:uid="{DDA18046-72F1-4B0B-A909-32B8104DB78C}">
      <formula1>0</formula1>
    </dataValidation>
    <dataValidation type="textLength" operator="lessThan" allowBlank="1" showInputMessage="1" showErrorMessage="1" sqref="O5:O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K9:L10 K5:L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M50"/>
  <sheetViews>
    <sheetView zoomScale="80" zoomScaleNormal="80" workbookViewId="0"/>
  </sheetViews>
  <sheetFormatPr defaultColWidth="9" defaultRowHeight="16.8" x14ac:dyDescent="0.4"/>
  <cols>
    <col min="1" max="1" width="9" style="15"/>
    <col min="2" max="2" width="0" style="15" hidden="1" customWidth="1"/>
    <col min="3" max="3" width="25.77734375" style="33" bestFit="1" customWidth="1"/>
    <col min="4" max="4" width="14" style="33" bestFit="1" customWidth="1"/>
    <col min="5" max="5" width="16.109375" style="15" bestFit="1" customWidth="1"/>
    <col min="6" max="6" width="23.21875" style="15" customWidth="1"/>
    <col min="7" max="7" width="25.21875" style="15" bestFit="1" customWidth="1"/>
    <col min="8" max="8" width="17.33203125" style="15" customWidth="1"/>
    <col min="9" max="9" width="9" style="15"/>
    <col min="10" max="10" width="24.77734375" style="15" customWidth="1"/>
    <col min="11" max="11" width="17.5546875" style="15" bestFit="1" customWidth="1"/>
    <col min="12" max="12" width="17.44140625" style="15" customWidth="1"/>
    <col min="13" max="13" width="17.77734375" style="15" customWidth="1"/>
    <col min="14" max="16384" width="9" style="15"/>
  </cols>
  <sheetData>
    <row r="2" spans="3:13" x14ac:dyDescent="0.4">
      <c r="C2" s="18" t="s">
        <v>58</v>
      </c>
      <c r="J2" s="32" t="s">
        <v>1933</v>
      </c>
    </row>
    <row r="3" spans="3:13" s="16" customFormat="1" hidden="1" x14ac:dyDescent="0.4">
      <c r="C3" s="16" t="s">
        <v>59</v>
      </c>
      <c r="D3" s="16" t="s">
        <v>60</v>
      </c>
      <c r="E3" s="16" t="s">
        <v>61</v>
      </c>
      <c r="F3" s="16" t="s">
        <v>62</v>
      </c>
      <c r="G3" s="16" t="s">
        <v>63</v>
      </c>
      <c r="H3" s="16" t="s">
        <v>1918</v>
      </c>
      <c r="J3" s="16" t="s">
        <v>64</v>
      </c>
      <c r="K3" s="16" t="s">
        <v>65</v>
      </c>
      <c r="L3" s="16" t="s">
        <v>1919</v>
      </c>
      <c r="M3" s="16" t="s">
        <v>66</v>
      </c>
    </row>
    <row r="4" spans="3:13" ht="51" thickBot="1" x14ac:dyDescent="0.45">
      <c r="C4" s="157" t="s">
        <v>67</v>
      </c>
      <c r="D4" s="158" t="s">
        <v>68</v>
      </c>
      <c r="E4" s="153" t="s">
        <v>69</v>
      </c>
      <c r="F4" s="34" t="s">
        <v>70</v>
      </c>
      <c r="G4" s="23" t="s">
        <v>71</v>
      </c>
      <c r="H4" s="158" t="s">
        <v>56</v>
      </c>
      <c r="J4" s="332" t="s">
        <v>72</v>
      </c>
      <c r="K4" s="110" t="s">
        <v>52</v>
      </c>
      <c r="L4" s="110" t="s">
        <v>73</v>
      </c>
      <c r="M4" s="110" t="s">
        <v>74</v>
      </c>
    </row>
    <row r="5" spans="3:13" ht="17.399999999999999" thickTop="1" x14ac:dyDescent="0.4">
      <c r="C5" s="28"/>
      <c r="D5" s="29"/>
      <c r="E5" s="164"/>
      <c r="F5" s="37"/>
      <c r="G5" s="31"/>
      <c r="H5" s="29"/>
      <c r="J5" s="333">
        <f>'Dropdown tables - Production'!G3</f>
        <v>0</v>
      </c>
      <c r="K5" s="334" t="str">
        <f>IF(IF(J5=0, "", SUMIFS(Table126[Stocking count 
('# animals)],Table126[Species in production (Latin name) (select)],Table19[[#This Row],[Species in production]]))=0, "0",IF(J5=0, "", SUMIFS(Table126[Stocking count 
('# animals)],Table126[Species in production (Latin name) (select)],Table19[[#This Row],[Species in production]])))</f>
        <v/>
      </c>
      <c r="L5" s="334" t="str">
        <f>IF(IF(J5=0, "", SUMIFS(Table2[Number of escapees ('# animals)],Table2[Species in production (latin name) (select)],Table19[[#This Row],[Species in production]]))=0, "0",IF(J5=0, "", SUMIFS(Table2[Number of escapees ('# animals)],Table2[Species in production (latin name) (select)],Table19[[#This Row],[Species in production]])))</f>
        <v/>
      </c>
      <c r="M5" s="348" t="str">
        <f>IFERROR(IF(J5= 0, "", ((Table19[[#This Row],[Known escapes ('# animals)]]/((Table19[[#This Row],[Stocking count 
('# animals)]])))*100)),"0")</f>
        <v/>
      </c>
    </row>
    <row r="6" spans="3:13" x14ac:dyDescent="0.4">
      <c r="C6" s="28"/>
      <c r="D6" s="29"/>
      <c r="E6" s="164"/>
      <c r="F6" s="37"/>
      <c r="G6" s="31"/>
      <c r="H6" s="29"/>
      <c r="J6" s="335">
        <f>'Dropdown tables - Production'!G4</f>
        <v>0</v>
      </c>
      <c r="K6" s="336" t="str">
        <f>IF(IF(J6=0, "", SUMIFS(Table126[Stocking count 
('# animals)],Table126[Species in production (Latin name) (select)],Table19[[#This Row],[Species in production]]))=0, "0",IF(J6=0, "", SUMIFS(Table126[Stocking count 
('# animals)],Table126[Species in production (Latin name) (select)],Table19[[#This Row],[Species in production]])))</f>
        <v/>
      </c>
      <c r="L6" s="336" t="str">
        <f>IF(IF(J6=0, "", SUMIFS(Table2[Number of escapees ('# animals)],Table2[Species in production (latin name) (select)],Table19[[#This Row],[Species in production]]))=0, "0",IF(J6=0, "", SUMIFS(Table2[Number of escapees ('# animals)],Table2[Species in production (latin name) (select)],Table19[[#This Row],[Species in production]])))</f>
        <v/>
      </c>
      <c r="M6" s="349" t="str">
        <f>IFERROR(IF(J6= 0, "", ((Table19[[#This Row],[Known escapes ('# animals)]]/((Table19[[#This Row],[Stocking count 
('# animals)]])))*100)),"0")</f>
        <v/>
      </c>
    </row>
    <row r="7" spans="3:13" x14ac:dyDescent="0.4">
      <c r="C7" s="28"/>
      <c r="D7" s="29"/>
      <c r="E7" s="164"/>
      <c r="F7" s="37"/>
      <c r="G7" s="31"/>
      <c r="H7" s="29"/>
      <c r="J7" s="335">
        <f>'Dropdown tables - Production'!G5</f>
        <v>0</v>
      </c>
      <c r="K7" s="336" t="str">
        <f>IF(IF(J7=0, "", SUMIFS(Table126[Stocking count 
('# animals)],Table126[Species in production (Latin name) (select)],Table19[[#This Row],[Species in production]]))=0, "0",IF(J7=0, "", SUMIFS(Table126[Stocking count 
('# animals)],Table126[Species in production (Latin name) (select)],Table19[[#This Row],[Species in production]])))</f>
        <v/>
      </c>
      <c r="L7" s="336" t="str">
        <f>IF(IF(J7=0, "", SUMIFS(Table2[Number of escapees ('# animals)],Table2[Species in production (latin name) (select)],Table19[[#This Row],[Species in production]]))=0, "0",IF(J7=0, "", SUMIFS(Table2[Number of escapees ('# animals)],Table2[Species in production (latin name) (select)],Table19[[#This Row],[Species in production]])))</f>
        <v/>
      </c>
      <c r="M7" s="349" t="str">
        <f>IFERROR(IF(J7= 0, "", ((Table19[[#This Row],[Known escapes ('# animals)]]/((Table19[[#This Row],[Stocking count 
('# animals)]])))*100)),"0")</f>
        <v/>
      </c>
    </row>
    <row r="8" spans="3:13" x14ac:dyDescent="0.4">
      <c r="C8" s="28"/>
      <c r="D8" s="29"/>
      <c r="E8" s="164"/>
      <c r="F8" s="37"/>
      <c r="G8" s="31"/>
      <c r="H8" s="29"/>
      <c r="J8" s="335">
        <f>'Dropdown tables - Production'!G6</f>
        <v>0</v>
      </c>
      <c r="K8" s="336" t="str">
        <f>IF(IF(J8=0, "", SUMIFS(Table126[Stocking count 
('# animals)],Table126[Species in production (Latin name) (select)],Table19[[#This Row],[Species in production]]))=0, "0",IF(J8=0, "", SUMIFS(Table126[Stocking count 
('# animals)],Table126[Species in production (Latin name) (select)],Table19[[#This Row],[Species in production]])))</f>
        <v/>
      </c>
      <c r="L8" s="336" t="str">
        <f>IF(IF(J8=0, "", SUMIFS(Table2[Number of escapees ('# animals)],Table2[Species in production (latin name) (select)],Table19[[#This Row],[Species in production]]))=0, "0",IF(J8=0, "", SUMIFS(Table2[Number of escapees ('# animals)],Table2[Species in production (latin name) (select)],Table19[[#This Row],[Species in production]])))</f>
        <v/>
      </c>
      <c r="M8" s="349" t="str">
        <f>IFERROR(IF(J8= 0, "", ((Table19[[#This Row],[Known escapes ('# animals)]]/((Table19[[#This Row],[Stocking count 
('# animals)]])))*100)),"0")</f>
        <v/>
      </c>
    </row>
    <row r="9" spans="3:13" x14ac:dyDescent="0.4">
      <c r="C9" s="28"/>
      <c r="D9" s="29"/>
      <c r="E9" s="164"/>
      <c r="F9" s="37"/>
      <c r="G9" s="31"/>
      <c r="H9" s="29"/>
      <c r="J9" s="335">
        <f>'Dropdown tables - Production'!G7</f>
        <v>0</v>
      </c>
      <c r="K9" s="336" t="str">
        <f>IF(IF(J9=0, "", SUMIFS(Table126[Stocking count 
('# animals)],Table126[Species in production (Latin name) (select)],Table19[[#This Row],[Species in production]]))=0, "0",IF(J9=0, "", SUMIFS(Table126[Stocking count 
('# animals)],Table126[Species in production (Latin name) (select)],Table19[[#This Row],[Species in production]])))</f>
        <v/>
      </c>
      <c r="L9" s="336" t="str">
        <f>IF(IF(J9=0, "", SUMIFS(Table2[Number of escapees ('# animals)],Table2[Species in production (latin name) (select)],Table19[[#This Row],[Species in production]]))=0, "0",IF(J9=0, "", SUMIFS(Table2[Number of escapees ('# animals)],Table2[Species in production (latin name) (select)],Table19[[#This Row],[Species in production]])))</f>
        <v/>
      </c>
      <c r="M9" s="349" t="str">
        <f>IFERROR(IF(J9= 0, "", ((Table19[[#This Row],[Known escapes ('# animals)]]/((Table19[[#This Row],[Stocking count 
('# animals)]])))*100)),"0")</f>
        <v/>
      </c>
    </row>
    <row r="10" spans="3:13" x14ac:dyDescent="0.4">
      <c r="C10" s="28"/>
      <c r="D10" s="29"/>
      <c r="E10" s="164"/>
      <c r="F10" s="37"/>
      <c r="G10" s="31"/>
      <c r="H10" s="29"/>
    </row>
    <row r="11" spans="3:13" x14ac:dyDescent="0.4">
      <c r="C11" s="28"/>
      <c r="D11" s="29"/>
      <c r="E11" s="164"/>
      <c r="F11" s="37"/>
      <c r="G11" s="31"/>
      <c r="H11" s="29"/>
    </row>
    <row r="12" spans="3:13" x14ac:dyDescent="0.4">
      <c r="C12" s="28"/>
      <c r="D12" s="29"/>
      <c r="E12" s="164"/>
      <c r="F12" s="37"/>
      <c r="G12" s="31"/>
      <c r="H12" s="29"/>
    </row>
    <row r="13" spans="3:13" x14ac:dyDescent="0.4">
      <c r="C13" s="28"/>
      <c r="D13" s="29"/>
      <c r="E13" s="164"/>
      <c r="F13" s="37"/>
      <c r="G13" s="31"/>
      <c r="H13" s="29"/>
    </row>
    <row r="14" spans="3:13" x14ac:dyDescent="0.4">
      <c r="C14" s="28"/>
      <c r="D14" s="29"/>
      <c r="E14" s="164"/>
      <c r="F14" s="37"/>
      <c r="G14" s="31"/>
      <c r="H14" s="29"/>
    </row>
    <row r="15" spans="3:13" x14ac:dyDescent="0.4">
      <c r="C15" s="28"/>
      <c r="D15" s="29"/>
      <c r="E15" s="164"/>
      <c r="F15" s="37"/>
      <c r="G15" s="31"/>
      <c r="H15" s="29"/>
    </row>
    <row r="16" spans="3:13" x14ac:dyDescent="0.4">
      <c r="C16" s="28"/>
      <c r="D16" s="29"/>
      <c r="E16" s="164"/>
      <c r="F16" s="37"/>
      <c r="G16" s="31"/>
      <c r="H16" s="29"/>
    </row>
    <row r="17" spans="3:11" x14ac:dyDescent="0.4">
      <c r="C17" s="28"/>
      <c r="D17" s="29"/>
      <c r="E17" s="164"/>
      <c r="F17" s="37"/>
      <c r="G17" s="31"/>
      <c r="H17" s="29"/>
    </row>
    <row r="18" spans="3:11" x14ac:dyDescent="0.4">
      <c r="C18" s="28"/>
      <c r="D18" s="29"/>
      <c r="E18" s="164"/>
      <c r="F18" s="37"/>
      <c r="G18" s="31"/>
      <c r="H18" s="29"/>
    </row>
    <row r="19" spans="3:11" x14ac:dyDescent="0.4">
      <c r="C19" s="28"/>
      <c r="D19" s="29"/>
      <c r="E19" s="164"/>
      <c r="F19" s="37"/>
      <c r="G19" s="31"/>
      <c r="H19" s="29"/>
    </row>
    <row r="20" spans="3:11" x14ac:dyDescent="0.4">
      <c r="C20" s="28"/>
      <c r="D20" s="29"/>
      <c r="E20" s="164"/>
      <c r="F20" s="37"/>
      <c r="G20" s="31"/>
      <c r="H20" s="29"/>
    </row>
    <row r="21" spans="3:11" x14ac:dyDescent="0.4">
      <c r="C21" s="28"/>
      <c r="D21" s="29"/>
      <c r="E21" s="164"/>
      <c r="F21" s="37"/>
      <c r="G21" s="31"/>
      <c r="H21" s="29"/>
    </row>
    <row r="22" spans="3:11" x14ac:dyDescent="0.4">
      <c r="C22" s="28"/>
      <c r="D22" s="29"/>
      <c r="E22" s="164"/>
      <c r="F22" s="37"/>
      <c r="G22" s="31"/>
      <c r="H22" s="29"/>
    </row>
    <row r="23" spans="3:11" x14ac:dyDescent="0.4">
      <c r="C23" s="28"/>
      <c r="D23" s="29"/>
      <c r="E23" s="164"/>
      <c r="F23" s="37"/>
      <c r="G23" s="31"/>
      <c r="H23" s="29"/>
    </row>
    <row r="24" spans="3:11" x14ac:dyDescent="0.4">
      <c r="C24" s="28"/>
      <c r="D24" s="29"/>
      <c r="E24" s="164"/>
      <c r="F24" s="37"/>
      <c r="G24" s="31"/>
      <c r="H24" s="29"/>
    </row>
    <row r="25" spans="3:11" x14ac:dyDescent="0.4">
      <c r="C25" s="28"/>
      <c r="D25" s="29"/>
      <c r="E25" s="164"/>
      <c r="F25" s="37"/>
      <c r="G25" s="31"/>
      <c r="H25" s="29"/>
    </row>
    <row r="26" spans="3:11" x14ac:dyDescent="0.4">
      <c r="C26" s="28"/>
      <c r="D26" s="29"/>
      <c r="E26" s="164"/>
      <c r="F26" s="37"/>
      <c r="G26" s="31"/>
      <c r="H26" s="29"/>
    </row>
    <row r="27" spans="3:11" x14ac:dyDescent="0.4">
      <c r="C27" s="28"/>
      <c r="D27" s="29"/>
      <c r="E27" s="164"/>
      <c r="F27" s="37"/>
      <c r="G27" s="31"/>
      <c r="H27" s="29"/>
      <c r="K27" s="17"/>
    </row>
    <row r="28" spans="3:11" x14ac:dyDescent="0.4">
      <c r="C28" s="28"/>
      <c r="D28" s="29"/>
      <c r="E28" s="164"/>
      <c r="F28" s="37"/>
      <c r="G28" s="31"/>
      <c r="H28" s="29"/>
    </row>
    <row r="29" spans="3:11" x14ac:dyDescent="0.4">
      <c r="C29" s="28"/>
      <c r="D29" s="29"/>
      <c r="E29" s="164"/>
      <c r="F29" s="37"/>
      <c r="G29" s="31"/>
      <c r="H29" s="29"/>
    </row>
    <row r="30" spans="3:11" x14ac:dyDescent="0.4">
      <c r="C30" s="28"/>
      <c r="D30" s="29"/>
      <c r="E30" s="164"/>
      <c r="F30" s="37"/>
      <c r="G30" s="31"/>
      <c r="H30" s="29"/>
    </row>
    <row r="31" spans="3:11" x14ac:dyDescent="0.4">
      <c r="C31" s="28"/>
      <c r="D31" s="29"/>
      <c r="E31" s="164"/>
      <c r="F31" s="37"/>
      <c r="G31" s="31"/>
      <c r="H31" s="29"/>
    </row>
    <row r="32" spans="3:11" x14ac:dyDescent="0.4">
      <c r="C32" s="28"/>
      <c r="D32" s="29"/>
      <c r="E32" s="164"/>
      <c r="F32" s="37"/>
      <c r="G32" s="31"/>
      <c r="H32" s="29"/>
    </row>
    <row r="33" spans="3:8" x14ac:dyDescent="0.4">
      <c r="C33" s="28"/>
      <c r="D33" s="29"/>
      <c r="E33" s="164"/>
      <c r="F33" s="37"/>
      <c r="G33" s="31"/>
      <c r="H33" s="29"/>
    </row>
    <row r="34" spans="3:8" x14ac:dyDescent="0.4">
      <c r="C34" s="28"/>
      <c r="D34" s="29"/>
      <c r="E34" s="164"/>
      <c r="F34" s="37"/>
      <c r="G34" s="31"/>
      <c r="H34" s="29"/>
    </row>
    <row r="35" spans="3:8" x14ac:dyDescent="0.4">
      <c r="C35" s="28"/>
      <c r="D35" s="29"/>
      <c r="E35" s="164"/>
      <c r="F35" s="37"/>
      <c r="G35" s="31"/>
      <c r="H35" s="29"/>
    </row>
    <row r="36" spans="3:8" x14ac:dyDescent="0.4">
      <c r="C36" s="28"/>
      <c r="D36" s="29"/>
      <c r="E36" s="164"/>
      <c r="F36" s="37"/>
      <c r="G36" s="31"/>
      <c r="H36" s="29"/>
    </row>
    <row r="37" spans="3:8" x14ac:dyDescent="0.4">
      <c r="C37" s="28"/>
      <c r="D37" s="29"/>
      <c r="E37" s="164"/>
      <c r="F37" s="37"/>
      <c r="G37" s="31"/>
      <c r="H37" s="29"/>
    </row>
    <row r="38" spans="3:8" x14ac:dyDescent="0.4">
      <c r="C38" s="28"/>
      <c r="D38" s="29"/>
      <c r="E38" s="164"/>
      <c r="F38" s="37"/>
      <c r="G38" s="31"/>
      <c r="H38" s="29"/>
    </row>
    <row r="39" spans="3:8" x14ac:dyDescent="0.4">
      <c r="C39" s="28"/>
      <c r="D39" s="29"/>
      <c r="E39" s="164"/>
      <c r="F39" s="37"/>
      <c r="G39" s="31"/>
      <c r="H39" s="29"/>
    </row>
    <row r="40" spans="3:8" x14ac:dyDescent="0.4">
      <c r="C40" s="28"/>
      <c r="D40" s="29"/>
      <c r="E40" s="164"/>
      <c r="F40" s="37"/>
      <c r="G40" s="31"/>
      <c r="H40" s="29"/>
    </row>
    <row r="41" spans="3:8" x14ac:dyDescent="0.4">
      <c r="C41" s="28"/>
      <c r="D41" s="29"/>
      <c r="E41" s="164"/>
      <c r="F41" s="37"/>
      <c r="G41" s="31"/>
      <c r="H41" s="29"/>
    </row>
    <row r="42" spans="3:8" x14ac:dyDescent="0.4">
      <c r="C42" s="28"/>
      <c r="D42" s="29"/>
      <c r="E42" s="164"/>
      <c r="F42" s="37"/>
      <c r="G42" s="31"/>
      <c r="H42" s="29"/>
    </row>
    <row r="43" spans="3:8" x14ac:dyDescent="0.4">
      <c r="C43" s="28"/>
      <c r="D43" s="29"/>
      <c r="E43" s="164"/>
      <c r="F43" s="37"/>
      <c r="G43" s="31"/>
      <c r="H43" s="29"/>
    </row>
    <row r="44" spans="3:8" x14ac:dyDescent="0.4">
      <c r="C44" s="28"/>
      <c r="D44" s="29"/>
      <c r="E44" s="164"/>
      <c r="F44" s="37"/>
      <c r="G44" s="31"/>
      <c r="H44" s="29"/>
    </row>
    <row r="45" spans="3:8" x14ac:dyDescent="0.4">
      <c r="C45" s="28"/>
      <c r="D45" s="29"/>
      <c r="E45" s="164"/>
      <c r="F45" s="37"/>
      <c r="G45" s="31"/>
      <c r="H45" s="29"/>
    </row>
    <row r="46" spans="3:8" x14ac:dyDescent="0.4">
      <c r="C46" s="28"/>
      <c r="D46" s="29"/>
      <c r="E46" s="164"/>
      <c r="F46" s="37"/>
      <c r="G46" s="31"/>
      <c r="H46" s="29"/>
    </row>
    <row r="47" spans="3:8" x14ac:dyDescent="0.4">
      <c r="C47" s="28"/>
      <c r="D47" s="29"/>
      <c r="E47" s="164"/>
      <c r="F47" s="37"/>
      <c r="G47" s="31"/>
      <c r="H47" s="29"/>
    </row>
    <row r="48" spans="3:8" x14ac:dyDescent="0.4">
      <c r="C48" s="28"/>
      <c r="D48" s="29"/>
      <c r="E48" s="164"/>
      <c r="F48" s="37"/>
      <c r="G48" s="31"/>
      <c r="H48" s="29"/>
    </row>
    <row r="49" spans="3:8" x14ac:dyDescent="0.4">
      <c r="C49" s="28"/>
      <c r="D49" s="29"/>
      <c r="E49" s="164"/>
      <c r="F49" s="37"/>
      <c r="G49" s="31"/>
      <c r="H49" s="29"/>
    </row>
    <row r="50" spans="3:8" x14ac:dyDescent="0.4">
      <c r="C50" s="28"/>
      <c r="D50" s="29"/>
      <c r="E50" s="164"/>
      <c r="F50" s="37"/>
      <c r="G50" s="31"/>
      <c r="H50" s="29"/>
    </row>
  </sheetData>
  <sheetProtection algorithmName="SHA-512" hashValue="mv5O49V0Lsa6bbN7vRFm4xqTYugplE2as+uYsZ8pI0vpwz6EW3xR+N2Wb9QD4xaSKVhdQ19afNHC+LoGwu61jA==" saltValue="JHrCRhBawuIeyljNF9E+0A=="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21875" style="15" customWidth="1"/>
    <col min="5" max="5" width="28" style="15" bestFit="1" customWidth="1"/>
    <col min="6" max="6" width="23.77734375" style="15" bestFit="1" customWidth="1"/>
    <col min="7" max="7" width="22.21875" style="15" bestFit="1" customWidth="1"/>
    <col min="8" max="8" width="22.44140625" style="15" bestFit="1" customWidth="1"/>
    <col min="9" max="10" width="14.21875" style="15" bestFit="1" customWidth="1"/>
    <col min="11" max="11" width="17.21875" style="15" customWidth="1"/>
    <col min="12" max="26" width="9" style="15" customWidth="1"/>
    <col min="27" max="27" width="39.21875" style="15" hidden="1" customWidth="1"/>
    <col min="28" max="28" width="29" style="15" hidden="1" customWidth="1"/>
    <col min="29" max="29" width="30.77734375" style="15" hidden="1" customWidth="1"/>
    <col min="30" max="30" width="41" style="15" hidden="1" customWidth="1"/>
    <col min="31" max="38" width="9" style="15" hidden="1" customWidth="1"/>
    <col min="39" max="69" width="9" style="15" customWidth="1"/>
    <col min="70" max="16384" width="9" style="15"/>
  </cols>
  <sheetData>
    <row r="2" spans="1:53" x14ac:dyDescent="0.4">
      <c r="D2" s="18" t="s">
        <v>1923</v>
      </c>
      <c r="G2" s="40"/>
      <c r="S2" s="18"/>
      <c r="X2" s="20"/>
      <c r="AA2" s="18" t="s">
        <v>75</v>
      </c>
      <c r="AB2" s="32"/>
      <c r="AC2" s="32"/>
      <c r="AD2" s="32"/>
      <c r="AE2" s="32"/>
      <c r="AF2" s="32"/>
      <c r="AG2" s="18" t="s">
        <v>76</v>
      </c>
    </row>
    <row r="3" spans="1:53" hidden="1" x14ac:dyDescent="0.4">
      <c r="C3" s="15">
        <v>4.0999999999999996</v>
      </c>
      <c r="D3" s="15">
        <v>4.2</v>
      </c>
      <c r="E3" s="15">
        <v>4.3</v>
      </c>
      <c r="F3" s="15">
        <v>4.4000000000000004</v>
      </c>
      <c r="G3" s="15">
        <v>4.5</v>
      </c>
      <c r="H3" s="15">
        <v>4.5999999999999996</v>
      </c>
      <c r="I3" s="15">
        <v>4.7</v>
      </c>
      <c r="J3" s="15">
        <v>4.8</v>
      </c>
      <c r="K3" s="15">
        <v>4.9000000000000004</v>
      </c>
      <c r="AF3" s="32"/>
      <c r="AH3" s="20"/>
    </row>
    <row r="4" spans="1:53" s="24" customFormat="1" ht="34.200000000000003" thickBot="1" x14ac:dyDescent="0.45">
      <c r="C4" s="61" t="s">
        <v>44</v>
      </c>
      <c r="D4" s="60" t="s">
        <v>77</v>
      </c>
      <c r="E4" s="60" t="s">
        <v>78</v>
      </c>
      <c r="F4" s="93" t="s">
        <v>79</v>
      </c>
      <c r="G4" s="61" t="s">
        <v>80</v>
      </c>
      <c r="H4" s="256" t="s">
        <v>81</v>
      </c>
      <c r="I4" s="63" t="s">
        <v>82</v>
      </c>
      <c r="J4" s="63" t="s">
        <v>83</v>
      </c>
      <c r="K4" s="62" t="s">
        <v>56</v>
      </c>
      <c r="L4" s="15"/>
      <c r="AA4" s="83" t="s">
        <v>84</v>
      </c>
      <c r="AB4" s="84" t="s">
        <v>85</v>
      </c>
      <c r="AC4" s="84" t="s">
        <v>86</v>
      </c>
      <c r="AD4" s="84" t="s">
        <v>87</v>
      </c>
      <c r="AE4" s="85" t="s">
        <v>56</v>
      </c>
      <c r="AF4" s="32"/>
      <c r="AG4" s="67" t="s">
        <v>88</v>
      </c>
      <c r="AH4" s="15" t="s">
        <v>89</v>
      </c>
      <c r="AI4" s="15" t="s">
        <v>90</v>
      </c>
      <c r="AJ4" s="15" t="s">
        <v>91</v>
      </c>
      <c r="AK4" s="68" t="s">
        <v>92</v>
      </c>
      <c r="BA4" s="15"/>
    </row>
    <row r="5" spans="1:53" ht="17.399999999999999" thickTop="1" x14ac:dyDescent="0.4">
      <c r="A5" s="86"/>
      <c r="C5" s="82">
        <f>'Site and production details'!C5</f>
        <v>0</v>
      </c>
      <c r="D5" s="155"/>
      <c r="E5" s="304" t="s">
        <v>93</v>
      </c>
      <c r="F5" s="305" t="s">
        <v>94</v>
      </c>
      <c r="G5" s="254" t="s">
        <v>95</v>
      </c>
      <c r="H5" s="260" t="s">
        <v>96</v>
      </c>
      <c r="I5" s="166"/>
      <c r="J5" s="166"/>
      <c r="K5" s="174"/>
      <c r="AA5" s="15" t="s">
        <v>97</v>
      </c>
      <c r="AB5" s="76">
        <v>100</v>
      </c>
      <c r="AC5" s="76">
        <v>1000000</v>
      </c>
      <c r="AD5" s="76" t="s">
        <v>98</v>
      </c>
      <c r="AE5" s="15" t="s">
        <v>99</v>
      </c>
      <c r="AF5" s="32"/>
      <c r="AG5" s="15" t="s">
        <v>100</v>
      </c>
      <c r="AH5" s="15" t="s">
        <v>101</v>
      </c>
      <c r="AI5" s="15" t="s">
        <v>101</v>
      </c>
      <c r="AJ5" s="15" t="s">
        <v>101</v>
      </c>
      <c r="AK5" s="15" t="s">
        <v>102</v>
      </c>
    </row>
    <row r="6" spans="1:53" x14ac:dyDescent="0.4">
      <c r="A6" s="86"/>
      <c r="C6" s="82">
        <f t="shared" ref="C6:C12" si="0">C5</f>
        <v>0</v>
      </c>
      <c r="D6" s="155"/>
      <c r="E6" s="302" t="str">
        <f>IF(E5 = "Select", "", E5)</f>
        <v/>
      </c>
      <c r="F6" s="306" t="s">
        <v>94</v>
      </c>
      <c r="G6" s="307" t="s">
        <v>103</v>
      </c>
      <c r="H6" s="261" t="s">
        <v>104</v>
      </c>
      <c r="I6" s="167"/>
      <c r="J6" s="167"/>
      <c r="K6" s="175"/>
      <c r="AA6" s="15" t="s">
        <v>97</v>
      </c>
      <c r="AB6" s="15">
        <v>0</v>
      </c>
      <c r="AC6" s="15">
        <v>100</v>
      </c>
      <c r="AD6" s="15" t="s">
        <v>105</v>
      </c>
      <c r="AF6" s="32"/>
      <c r="AG6" s="15" t="s">
        <v>100</v>
      </c>
      <c r="AH6" s="15" t="s">
        <v>101</v>
      </c>
      <c r="AI6" s="15" t="s">
        <v>101</v>
      </c>
      <c r="AJ6" s="15" t="s">
        <v>100</v>
      </c>
      <c r="AK6" s="15" t="s">
        <v>102</v>
      </c>
    </row>
    <row r="7" spans="1:53" x14ac:dyDescent="0.4">
      <c r="A7" s="86"/>
      <c r="C7" s="82">
        <f t="shared" si="0"/>
        <v>0</v>
      </c>
      <c r="D7" s="155"/>
      <c r="E7" s="302" t="str">
        <f>IF(E6 = "Select", "", E6)</f>
        <v/>
      </c>
      <c r="F7" s="308" t="s">
        <v>94</v>
      </c>
      <c r="G7" s="307" t="s">
        <v>106</v>
      </c>
      <c r="H7" s="262" t="s">
        <v>107</v>
      </c>
      <c r="I7" s="168"/>
      <c r="J7" s="168"/>
      <c r="K7" s="175"/>
      <c r="AA7" s="15" t="s">
        <v>97</v>
      </c>
      <c r="AB7" s="15">
        <v>-100</v>
      </c>
      <c r="AC7" s="15">
        <v>0</v>
      </c>
      <c r="AD7" s="15" t="s">
        <v>108</v>
      </c>
      <c r="AF7" s="32"/>
      <c r="AG7" s="15" t="s">
        <v>100</v>
      </c>
      <c r="AH7" s="15" t="s">
        <v>101</v>
      </c>
      <c r="AI7" s="15" t="s">
        <v>101</v>
      </c>
      <c r="AJ7" s="15" t="s">
        <v>108</v>
      </c>
      <c r="AK7" s="15" t="s">
        <v>102</v>
      </c>
    </row>
    <row r="8" spans="1:53" x14ac:dyDescent="0.4">
      <c r="A8" s="86"/>
      <c r="C8" s="82">
        <f t="shared" si="0"/>
        <v>0</v>
      </c>
      <c r="D8" s="155"/>
      <c r="E8" s="303" t="str">
        <f>IF(E7 = "Select", "", E7)</f>
        <v/>
      </c>
      <c r="F8" s="309" t="s">
        <v>94</v>
      </c>
      <c r="G8" s="255" t="s">
        <v>109</v>
      </c>
      <c r="H8" s="263" t="s">
        <v>110</v>
      </c>
      <c r="I8" s="169"/>
      <c r="J8" s="169"/>
      <c r="K8" s="176"/>
      <c r="AA8" s="15" t="s">
        <v>97</v>
      </c>
      <c r="AB8" s="15">
        <v>-150</v>
      </c>
      <c r="AC8" s="15">
        <v>-100</v>
      </c>
      <c r="AD8" s="15" t="s">
        <v>100</v>
      </c>
      <c r="AF8" s="32"/>
      <c r="AG8" s="15" t="s">
        <v>100</v>
      </c>
      <c r="AH8" s="15" t="s">
        <v>101</v>
      </c>
      <c r="AI8" s="15" t="s">
        <v>101</v>
      </c>
      <c r="AJ8" s="15" t="s">
        <v>105</v>
      </c>
      <c r="AK8" s="15" t="s">
        <v>102</v>
      </c>
    </row>
    <row r="9" spans="1:53" x14ac:dyDescent="0.4">
      <c r="A9" s="86"/>
      <c r="C9" s="82">
        <f t="shared" si="0"/>
        <v>0</v>
      </c>
      <c r="D9" s="155"/>
      <c r="E9" s="115" t="s">
        <v>97</v>
      </c>
      <c r="F9" s="305" t="s">
        <v>94</v>
      </c>
      <c r="G9" s="254" t="s">
        <v>95</v>
      </c>
      <c r="H9" s="260" t="str">
        <f>H5</f>
        <v>0-30</v>
      </c>
      <c r="I9" s="170"/>
      <c r="J9" s="170"/>
      <c r="K9" s="177"/>
      <c r="T9" s="20"/>
      <c r="U9" s="20"/>
      <c r="V9" s="20"/>
      <c r="W9" s="20"/>
      <c r="AA9" s="15" t="s">
        <v>97</v>
      </c>
      <c r="AB9" s="15">
        <v>-10000000</v>
      </c>
      <c r="AC9" s="15">
        <v>-150</v>
      </c>
      <c r="AD9" s="15" t="s">
        <v>101</v>
      </c>
      <c r="AE9" s="15" t="s">
        <v>111</v>
      </c>
      <c r="AF9" s="32"/>
      <c r="AG9" s="15" t="s">
        <v>100</v>
      </c>
      <c r="AH9" s="15" t="s">
        <v>101</v>
      </c>
      <c r="AI9" s="15" t="s">
        <v>101</v>
      </c>
      <c r="AJ9" s="59" t="s">
        <v>112</v>
      </c>
      <c r="AK9" s="15" t="s">
        <v>102</v>
      </c>
    </row>
    <row r="10" spans="1:53" x14ac:dyDescent="0.4">
      <c r="A10" s="86"/>
      <c r="C10" s="82">
        <f t="shared" si="0"/>
        <v>0</v>
      </c>
      <c r="D10" s="155"/>
      <c r="E10" s="116" t="s">
        <v>97</v>
      </c>
      <c r="F10" s="306" t="s">
        <v>94</v>
      </c>
      <c r="G10" s="307" t="s">
        <v>103</v>
      </c>
      <c r="H10" s="261" t="str">
        <f>H6</f>
        <v>31-100</v>
      </c>
      <c r="I10" s="171"/>
      <c r="J10" s="171"/>
      <c r="K10" s="178"/>
      <c r="T10" s="20"/>
      <c r="AA10" s="15" t="s">
        <v>113</v>
      </c>
      <c r="AB10" s="21">
        <v>0</v>
      </c>
      <c r="AC10" s="21">
        <v>75.000010000000003</v>
      </c>
      <c r="AD10" s="15" t="s">
        <v>98</v>
      </c>
      <c r="AF10" s="32"/>
      <c r="AG10" s="15" t="s">
        <v>100</v>
      </c>
      <c r="AH10" s="15" t="s">
        <v>101</v>
      </c>
      <c r="AI10" s="15" t="s">
        <v>101</v>
      </c>
      <c r="AJ10" s="15" t="s">
        <v>98</v>
      </c>
      <c r="AK10" s="15" t="s">
        <v>102</v>
      </c>
    </row>
    <row r="11" spans="1:53" x14ac:dyDescent="0.4">
      <c r="A11" s="86"/>
      <c r="C11" s="82">
        <f t="shared" si="0"/>
        <v>0</v>
      </c>
      <c r="D11" s="155"/>
      <c r="E11" s="116" t="s">
        <v>97</v>
      </c>
      <c r="F11" s="308" t="s">
        <v>94</v>
      </c>
      <c r="G11" s="307" t="s">
        <v>106</v>
      </c>
      <c r="H11" s="262" t="str">
        <f>H7</f>
        <v>101-150</v>
      </c>
      <c r="I11" s="172"/>
      <c r="J11" s="172"/>
      <c r="K11" s="178"/>
      <c r="S11" s="20"/>
      <c r="T11" s="20"/>
      <c r="U11" s="20"/>
      <c r="V11" s="20"/>
      <c r="AA11" s="15" t="s">
        <v>113</v>
      </c>
      <c r="AB11" s="21">
        <v>75.000010000000003</v>
      </c>
      <c r="AC11" s="21">
        <v>250.00001</v>
      </c>
      <c r="AD11" s="15" t="s">
        <v>105</v>
      </c>
      <c r="AF11" s="32"/>
      <c r="AG11" s="15" t="s">
        <v>100</v>
      </c>
      <c r="AH11" s="15" t="s">
        <v>101</v>
      </c>
      <c r="AI11" s="15" t="s">
        <v>100</v>
      </c>
      <c r="AJ11" s="15" t="s">
        <v>101</v>
      </c>
      <c r="AK11" s="15" t="s">
        <v>102</v>
      </c>
    </row>
    <row r="12" spans="1:53" x14ac:dyDescent="0.4">
      <c r="A12" s="86"/>
      <c r="C12" s="82">
        <f t="shared" si="0"/>
        <v>0</v>
      </c>
      <c r="D12" s="155"/>
      <c r="E12" s="117" t="s">
        <v>97</v>
      </c>
      <c r="F12" s="309" t="s">
        <v>94</v>
      </c>
      <c r="G12" s="255" t="s">
        <v>109</v>
      </c>
      <c r="H12" s="263" t="str">
        <f>H8</f>
        <v>500+</v>
      </c>
      <c r="I12" s="173"/>
      <c r="J12" s="173"/>
      <c r="K12" s="179"/>
      <c r="S12" s="20"/>
      <c r="U12" s="20"/>
      <c r="V12" s="20"/>
      <c r="AA12" s="15" t="s">
        <v>113</v>
      </c>
      <c r="AB12" s="21">
        <v>250.00001</v>
      </c>
      <c r="AC12" s="21">
        <v>500.00000999999997</v>
      </c>
      <c r="AD12" s="15" t="s">
        <v>108</v>
      </c>
      <c r="AF12" s="32"/>
      <c r="AG12" s="15" t="s">
        <v>100</v>
      </c>
      <c r="AH12" s="15" t="s">
        <v>101</v>
      </c>
      <c r="AI12" s="15" t="s">
        <v>100</v>
      </c>
      <c r="AJ12" s="15" t="s">
        <v>100</v>
      </c>
      <c r="AK12" s="15" t="s">
        <v>102</v>
      </c>
    </row>
    <row r="13" spans="1:53" x14ac:dyDescent="0.4">
      <c r="A13" s="86"/>
      <c r="T13" s="20"/>
      <c r="U13" s="20"/>
      <c r="V13" s="20"/>
      <c r="AA13" s="15" t="s">
        <v>113</v>
      </c>
      <c r="AB13" s="21">
        <v>500.00000999999997</v>
      </c>
      <c r="AC13" s="21">
        <v>1100.00001</v>
      </c>
      <c r="AD13" s="15" t="s">
        <v>100</v>
      </c>
      <c r="AF13" s="32"/>
      <c r="AG13" s="15" t="s">
        <v>100</v>
      </c>
      <c r="AH13" s="15" t="s">
        <v>101</v>
      </c>
      <c r="AI13" s="15" t="s">
        <v>100</v>
      </c>
      <c r="AJ13" s="15" t="s">
        <v>108</v>
      </c>
      <c r="AK13" s="15" t="s">
        <v>102</v>
      </c>
    </row>
    <row r="14" spans="1:53" x14ac:dyDescent="0.4">
      <c r="A14" s="86"/>
      <c r="D14" s="18" t="s">
        <v>1924</v>
      </c>
      <c r="T14" s="20"/>
      <c r="U14" s="20"/>
      <c r="V14" s="20"/>
      <c r="AA14" s="15" t="s">
        <v>113</v>
      </c>
      <c r="AB14" s="21">
        <v>1100.00001</v>
      </c>
      <c r="AC14" s="21">
        <v>1000000</v>
      </c>
      <c r="AD14" s="15" t="s">
        <v>101</v>
      </c>
      <c r="AE14" s="15" t="s">
        <v>99</v>
      </c>
      <c r="AF14" s="32"/>
      <c r="AG14" s="15" t="s">
        <v>100</v>
      </c>
      <c r="AH14" s="15" t="s">
        <v>101</v>
      </c>
      <c r="AI14" s="15" t="s">
        <v>100</v>
      </c>
      <c r="AJ14" s="15" t="s">
        <v>105</v>
      </c>
      <c r="AK14" s="15" t="s">
        <v>102</v>
      </c>
    </row>
    <row r="15" spans="1:53" hidden="1" x14ac:dyDescent="0.4">
      <c r="A15" s="86"/>
      <c r="C15" s="15">
        <v>4.1100000000000003</v>
      </c>
      <c r="D15" s="15">
        <v>4.12</v>
      </c>
      <c r="E15" s="15">
        <v>4.13</v>
      </c>
      <c r="F15" s="15">
        <v>4.1399999999999997</v>
      </c>
      <c r="G15" s="15">
        <v>4.1500000000000004</v>
      </c>
      <c r="H15" s="15">
        <v>4.16</v>
      </c>
      <c r="I15" s="15">
        <v>4.17</v>
      </c>
      <c r="J15" s="15">
        <v>4.18</v>
      </c>
      <c r="K15" s="15">
        <v>4.1900000000000004</v>
      </c>
      <c r="T15" s="20"/>
      <c r="U15" s="20"/>
      <c r="V15" s="20"/>
      <c r="AA15" s="15" t="s">
        <v>114</v>
      </c>
      <c r="AB15" s="21">
        <v>0</v>
      </c>
      <c r="AC15" s="107">
        <v>750.00000999999997</v>
      </c>
      <c r="AD15" s="76" t="s">
        <v>98</v>
      </c>
      <c r="AE15" s="15" t="s">
        <v>111</v>
      </c>
      <c r="AF15" s="32"/>
      <c r="AG15" s="15" t="s">
        <v>100</v>
      </c>
      <c r="AH15" s="15" t="s">
        <v>101</v>
      </c>
      <c r="AI15" s="15" t="s">
        <v>100</v>
      </c>
      <c r="AJ15" s="59" t="s">
        <v>112</v>
      </c>
      <c r="AK15" s="15" t="s">
        <v>102</v>
      </c>
    </row>
    <row r="16" spans="1:53" ht="34.200000000000003" thickBot="1" x14ac:dyDescent="0.45">
      <c r="A16" s="86"/>
      <c r="C16" s="253" t="s">
        <v>44</v>
      </c>
      <c r="D16" s="60" t="s">
        <v>77</v>
      </c>
      <c r="E16" s="61" t="s">
        <v>115</v>
      </c>
      <c r="F16" s="93" t="s">
        <v>79</v>
      </c>
      <c r="G16" s="130" t="s">
        <v>80</v>
      </c>
      <c r="H16" s="93" t="s">
        <v>81</v>
      </c>
      <c r="I16" s="93" t="s">
        <v>82</v>
      </c>
      <c r="J16" s="93" t="s">
        <v>83</v>
      </c>
      <c r="K16" s="109" t="s">
        <v>56</v>
      </c>
      <c r="T16" s="20"/>
      <c r="U16" s="20"/>
      <c r="V16" s="20"/>
      <c r="AA16" s="15" t="s">
        <v>114</v>
      </c>
      <c r="AB16" s="21">
        <v>750.00000999999997</v>
      </c>
      <c r="AC16" s="21">
        <v>1500.00001</v>
      </c>
      <c r="AD16" s="15" t="s">
        <v>105</v>
      </c>
      <c r="AG16" s="15" t="s">
        <v>100</v>
      </c>
      <c r="AH16" s="15" t="s">
        <v>101</v>
      </c>
      <c r="AI16" s="15" t="s">
        <v>100</v>
      </c>
      <c r="AJ16" s="15" t="s">
        <v>98</v>
      </c>
      <c r="AK16" s="15" t="s">
        <v>102</v>
      </c>
    </row>
    <row r="17" spans="1:37" ht="17.399999999999999" thickTop="1" x14ac:dyDescent="0.4">
      <c r="A17" s="86"/>
      <c r="C17" s="82">
        <f t="shared" ref="C17" si="1">C5</f>
        <v>0</v>
      </c>
      <c r="D17" s="189"/>
      <c r="E17" s="301" t="str">
        <f>IF(E5 = "Select", "", E5)</f>
        <v/>
      </c>
      <c r="F17" s="305" t="s">
        <v>116</v>
      </c>
      <c r="G17" s="128" t="s">
        <v>95</v>
      </c>
      <c r="H17" s="264" t="str">
        <f t="shared" ref="H17:H24" si="2">H5</f>
        <v>0-30</v>
      </c>
      <c r="I17" s="166"/>
      <c r="J17" s="166"/>
      <c r="K17" s="183"/>
      <c r="S17" s="20"/>
      <c r="T17" s="20"/>
      <c r="U17" s="20"/>
      <c r="V17" s="20"/>
      <c r="AA17" s="15" t="s">
        <v>114</v>
      </c>
      <c r="AB17" s="21">
        <v>1500.00001</v>
      </c>
      <c r="AC17" s="21">
        <v>3000.0000100000002</v>
      </c>
      <c r="AD17" s="15" t="s">
        <v>108</v>
      </c>
      <c r="AG17" s="15" t="s">
        <v>100</v>
      </c>
      <c r="AH17" s="15" t="s">
        <v>101</v>
      </c>
      <c r="AI17" s="15" t="s">
        <v>108</v>
      </c>
      <c r="AJ17" s="15" t="s">
        <v>101</v>
      </c>
      <c r="AK17" s="15" t="s">
        <v>102</v>
      </c>
    </row>
    <row r="18" spans="1:37" x14ac:dyDescent="0.4">
      <c r="A18" s="86"/>
      <c r="C18" s="82">
        <f>C17</f>
        <v>0</v>
      </c>
      <c r="D18" s="190"/>
      <c r="E18" s="302" t="str">
        <f t="shared" ref="E18:E28" si="3">E17</f>
        <v/>
      </c>
      <c r="F18" s="306" t="s">
        <v>116</v>
      </c>
      <c r="G18" s="125" t="s">
        <v>103</v>
      </c>
      <c r="H18" s="265" t="str">
        <f t="shared" si="2"/>
        <v>31-100</v>
      </c>
      <c r="I18" s="167"/>
      <c r="J18" s="167"/>
      <c r="K18" s="181"/>
      <c r="S18" s="20"/>
      <c r="AA18" s="15" t="s">
        <v>114</v>
      </c>
      <c r="AB18" s="21">
        <v>3000.0000100000002</v>
      </c>
      <c r="AC18" s="21">
        <v>6000.0000099999997</v>
      </c>
      <c r="AD18" s="15" t="s">
        <v>100</v>
      </c>
      <c r="AG18" s="15" t="s">
        <v>100</v>
      </c>
      <c r="AH18" s="15" t="s">
        <v>101</v>
      </c>
      <c r="AI18" s="15" t="s">
        <v>108</v>
      </c>
      <c r="AJ18" s="15" t="s">
        <v>100</v>
      </c>
      <c r="AK18" s="15" t="s">
        <v>102</v>
      </c>
    </row>
    <row r="19" spans="1:37" x14ac:dyDescent="0.4">
      <c r="A19" s="86"/>
      <c r="C19" s="82">
        <f>C18</f>
        <v>0</v>
      </c>
      <c r="D19" s="189"/>
      <c r="E19" s="302" t="str">
        <f t="shared" si="3"/>
        <v/>
      </c>
      <c r="F19" s="308" t="s">
        <v>116</v>
      </c>
      <c r="G19" s="125" t="s">
        <v>106</v>
      </c>
      <c r="H19" s="266" t="str">
        <f t="shared" si="2"/>
        <v>101-150</v>
      </c>
      <c r="I19" s="168"/>
      <c r="J19" s="168"/>
      <c r="K19" s="184"/>
      <c r="AA19" s="15" t="s">
        <v>114</v>
      </c>
      <c r="AB19" s="21">
        <v>6000.0000099999997</v>
      </c>
      <c r="AC19" s="21">
        <v>1000000</v>
      </c>
      <c r="AD19" s="15" t="s">
        <v>101</v>
      </c>
      <c r="AE19" s="15" t="s">
        <v>99</v>
      </c>
      <c r="AG19" s="15" t="s">
        <v>100</v>
      </c>
      <c r="AH19" s="15" t="s">
        <v>101</v>
      </c>
      <c r="AI19" s="15" t="s">
        <v>108</v>
      </c>
      <c r="AJ19" s="15" t="s">
        <v>108</v>
      </c>
      <c r="AK19" s="15" t="s">
        <v>102</v>
      </c>
    </row>
    <row r="20" spans="1:37" x14ac:dyDescent="0.4">
      <c r="A20" s="86"/>
      <c r="C20" s="82">
        <f t="shared" ref="C20:C40" si="4">C19</f>
        <v>0</v>
      </c>
      <c r="D20" s="190"/>
      <c r="E20" s="302" t="str">
        <f t="shared" si="3"/>
        <v/>
      </c>
      <c r="F20" s="309" t="s">
        <v>116</v>
      </c>
      <c r="G20" s="127" t="s">
        <v>109</v>
      </c>
      <c r="H20" s="267" t="str">
        <f t="shared" si="2"/>
        <v>500+</v>
      </c>
      <c r="I20" s="169"/>
      <c r="J20" s="169"/>
      <c r="K20" s="182"/>
      <c r="AG20" s="15" t="s">
        <v>100</v>
      </c>
      <c r="AH20" s="15" t="s">
        <v>101</v>
      </c>
      <c r="AI20" s="15" t="s">
        <v>108</v>
      </c>
      <c r="AJ20" s="15" t="s">
        <v>105</v>
      </c>
      <c r="AK20" s="15" t="s">
        <v>102</v>
      </c>
    </row>
    <row r="21" spans="1:37" x14ac:dyDescent="0.4">
      <c r="A21" s="86"/>
      <c r="C21" s="82">
        <f t="shared" si="4"/>
        <v>0</v>
      </c>
      <c r="D21" s="189"/>
      <c r="E21" s="302" t="str">
        <f t="shared" si="3"/>
        <v/>
      </c>
      <c r="F21" s="305" t="s">
        <v>117</v>
      </c>
      <c r="G21" s="128" t="s">
        <v>95</v>
      </c>
      <c r="H21" s="264" t="str">
        <f t="shared" si="2"/>
        <v>0-30</v>
      </c>
      <c r="I21" s="166"/>
      <c r="J21" s="166"/>
      <c r="K21" s="183"/>
      <c r="AA21" s="18" t="s">
        <v>118</v>
      </c>
      <c r="AG21" s="15" t="s">
        <v>100</v>
      </c>
      <c r="AH21" s="15" t="s">
        <v>101</v>
      </c>
      <c r="AI21" s="15" t="s">
        <v>108</v>
      </c>
      <c r="AJ21" s="59" t="s">
        <v>112</v>
      </c>
      <c r="AK21" s="15" t="s">
        <v>102</v>
      </c>
    </row>
    <row r="22" spans="1:37" x14ac:dyDescent="0.4">
      <c r="A22" s="86"/>
      <c r="C22" s="82">
        <f t="shared" si="4"/>
        <v>0</v>
      </c>
      <c r="D22" s="190"/>
      <c r="E22" s="302" t="str">
        <f t="shared" si="3"/>
        <v/>
      </c>
      <c r="F22" s="306" t="s">
        <v>117</v>
      </c>
      <c r="G22" s="125" t="s">
        <v>103</v>
      </c>
      <c r="H22" s="265" t="str">
        <f t="shared" si="2"/>
        <v>31-100</v>
      </c>
      <c r="I22" s="167"/>
      <c r="J22" s="167"/>
      <c r="K22" s="181"/>
      <c r="AG22" s="15" t="s">
        <v>100</v>
      </c>
      <c r="AH22" s="15" t="s">
        <v>101</v>
      </c>
      <c r="AI22" s="15" t="s">
        <v>108</v>
      </c>
      <c r="AJ22" s="15" t="s">
        <v>98</v>
      </c>
      <c r="AK22" s="15" t="s">
        <v>102</v>
      </c>
    </row>
    <row r="23" spans="1:37" x14ac:dyDescent="0.4">
      <c r="A23" s="86"/>
      <c r="C23" s="82">
        <f t="shared" si="4"/>
        <v>0</v>
      </c>
      <c r="D23" s="189"/>
      <c r="E23" s="302" t="str">
        <f t="shared" si="3"/>
        <v/>
      </c>
      <c r="F23" s="308" t="s">
        <v>117</v>
      </c>
      <c r="G23" s="125" t="s">
        <v>106</v>
      </c>
      <c r="H23" s="266" t="str">
        <f t="shared" si="2"/>
        <v>101-150</v>
      </c>
      <c r="I23" s="168"/>
      <c r="J23" s="168"/>
      <c r="K23" s="184"/>
      <c r="AA23" s="15" t="s">
        <v>87</v>
      </c>
      <c r="AB23" s="84" t="s">
        <v>119</v>
      </c>
      <c r="AC23" s="15" t="s">
        <v>120</v>
      </c>
      <c r="AD23" s="15" t="s">
        <v>121</v>
      </c>
      <c r="AE23" s="15" t="s">
        <v>56</v>
      </c>
      <c r="AG23" s="15" t="s">
        <v>100</v>
      </c>
      <c r="AH23" s="15" t="s">
        <v>101</v>
      </c>
      <c r="AI23" s="15" t="s">
        <v>105</v>
      </c>
      <c r="AJ23" s="15" t="s">
        <v>101</v>
      </c>
      <c r="AK23" s="15" t="s">
        <v>102</v>
      </c>
    </row>
    <row r="24" spans="1:37" x14ac:dyDescent="0.4">
      <c r="A24" s="86"/>
      <c r="C24" s="82">
        <f t="shared" si="4"/>
        <v>0</v>
      </c>
      <c r="D24" s="190"/>
      <c r="E24" s="302" t="str">
        <f t="shared" si="3"/>
        <v/>
      </c>
      <c r="F24" s="309" t="s">
        <v>117</v>
      </c>
      <c r="G24" s="127" t="s">
        <v>109</v>
      </c>
      <c r="H24" s="267" t="str">
        <f t="shared" si="2"/>
        <v>500+</v>
      </c>
      <c r="I24" s="169"/>
      <c r="J24" s="169"/>
      <c r="K24" s="182"/>
      <c r="AA24" s="15" t="s">
        <v>101</v>
      </c>
      <c r="AB24" s="15">
        <v>4.0000099999999996</v>
      </c>
      <c r="AC24" s="15">
        <v>6</v>
      </c>
      <c r="AD24" s="42">
        <v>5</v>
      </c>
      <c r="AE24" s="15" t="s">
        <v>99</v>
      </c>
      <c r="AG24" s="15" t="s">
        <v>100</v>
      </c>
      <c r="AH24" s="15" t="s">
        <v>101</v>
      </c>
      <c r="AI24" s="15" t="s">
        <v>105</v>
      </c>
      <c r="AJ24" s="15" t="s">
        <v>100</v>
      </c>
      <c r="AK24" s="15" t="s">
        <v>102</v>
      </c>
    </row>
    <row r="25" spans="1:37" x14ac:dyDescent="0.4">
      <c r="A25" s="86"/>
      <c r="C25" s="82">
        <f t="shared" si="4"/>
        <v>0</v>
      </c>
      <c r="D25" s="189"/>
      <c r="E25" s="302" t="str">
        <f t="shared" si="3"/>
        <v/>
      </c>
      <c r="F25" s="305" t="s">
        <v>122</v>
      </c>
      <c r="G25" s="128" t="s">
        <v>95</v>
      </c>
      <c r="H25" s="264" t="str">
        <f t="shared" ref="H25:H32" si="5">H5</f>
        <v>0-30</v>
      </c>
      <c r="I25" s="166"/>
      <c r="J25" s="166"/>
      <c r="K25" s="183"/>
      <c r="AA25" s="15" t="s">
        <v>100</v>
      </c>
      <c r="AB25" s="15">
        <v>3.1</v>
      </c>
      <c r="AC25" s="15">
        <v>4.0000099999999996</v>
      </c>
      <c r="AD25" s="42">
        <v>4</v>
      </c>
      <c r="AG25" s="15" t="s">
        <v>100</v>
      </c>
      <c r="AH25" s="15" t="s">
        <v>101</v>
      </c>
      <c r="AI25" s="15" t="s">
        <v>105</v>
      </c>
      <c r="AJ25" s="15" t="s">
        <v>108</v>
      </c>
      <c r="AK25" s="15" t="s">
        <v>102</v>
      </c>
    </row>
    <row r="26" spans="1:37" x14ac:dyDescent="0.4">
      <c r="A26" s="86"/>
      <c r="C26" s="82">
        <f t="shared" si="4"/>
        <v>0</v>
      </c>
      <c r="D26" s="190"/>
      <c r="E26" s="302" t="str">
        <f t="shared" si="3"/>
        <v/>
      </c>
      <c r="F26" s="306" t="s">
        <v>122</v>
      </c>
      <c r="G26" s="125" t="s">
        <v>103</v>
      </c>
      <c r="H26" s="265" t="str">
        <f t="shared" si="5"/>
        <v>31-100</v>
      </c>
      <c r="I26" s="167"/>
      <c r="J26" s="167"/>
      <c r="K26" s="181"/>
      <c r="AA26" s="15" t="s">
        <v>108</v>
      </c>
      <c r="AB26" s="15">
        <v>2.1</v>
      </c>
      <c r="AC26" s="15">
        <v>3.09999</v>
      </c>
      <c r="AD26" s="42">
        <v>3</v>
      </c>
      <c r="AG26" s="15" t="s">
        <v>100</v>
      </c>
      <c r="AH26" s="15" t="s">
        <v>101</v>
      </c>
      <c r="AI26" s="15" t="s">
        <v>105</v>
      </c>
      <c r="AJ26" s="15" t="s">
        <v>105</v>
      </c>
      <c r="AK26" s="15" t="s">
        <v>102</v>
      </c>
    </row>
    <row r="27" spans="1:37" x14ac:dyDescent="0.4">
      <c r="A27" s="86"/>
      <c r="C27" s="82">
        <f t="shared" si="4"/>
        <v>0</v>
      </c>
      <c r="D27" s="189"/>
      <c r="E27" s="302" t="str">
        <f t="shared" si="3"/>
        <v/>
      </c>
      <c r="F27" s="308" t="s">
        <v>122</v>
      </c>
      <c r="G27" s="125" t="s">
        <v>106</v>
      </c>
      <c r="H27" s="266" t="str">
        <f t="shared" si="5"/>
        <v>101-150</v>
      </c>
      <c r="I27" s="168"/>
      <c r="J27" s="168"/>
      <c r="K27" s="184"/>
      <c r="AA27" s="15" t="s">
        <v>105</v>
      </c>
      <c r="AB27" s="15">
        <v>1.1000000000000001</v>
      </c>
      <c r="AC27" s="15">
        <v>2.09999</v>
      </c>
      <c r="AD27" s="42">
        <v>2</v>
      </c>
      <c r="AG27" s="15" t="s">
        <v>100</v>
      </c>
      <c r="AH27" s="15" t="s">
        <v>101</v>
      </c>
      <c r="AI27" s="15" t="s">
        <v>105</v>
      </c>
      <c r="AJ27" s="59" t="s">
        <v>112</v>
      </c>
      <c r="AK27" s="15" t="s">
        <v>102</v>
      </c>
    </row>
    <row r="28" spans="1:37" x14ac:dyDescent="0.4">
      <c r="A28" s="86"/>
      <c r="C28" s="82">
        <f t="shared" si="4"/>
        <v>0</v>
      </c>
      <c r="D28" s="190"/>
      <c r="E28" s="303" t="str">
        <f t="shared" si="3"/>
        <v/>
      </c>
      <c r="F28" s="309" t="s">
        <v>122</v>
      </c>
      <c r="G28" s="127" t="s">
        <v>109</v>
      </c>
      <c r="H28" s="267" t="str">
        <f t="shared" si="5"/>
        <v>500+</v>
      </c>
      <c r="I28" s="169"/>
      <c r="J28" s="169"/>
      <c r="K28" s="182"/>
      <c r="AA28" s="15" t="s">
        <v>98</v>
      </c>
      <c r="AB28" s="15">
        <v>0</v>
      </c>
      <c r="AC28" s="15">
        <v>1.09999</v>
      </c>
      <c r="AD28" s="42">
        <v>1</v>
      </c>
      <c r="AE28" s="15" t="s">
        <v>123</v>
      </c>
      <c r="AG28" s="15" t="s">
        <v>100</v>
      </c>
      <c r="AH28" s="15" t="s">
        <v>101</v>
      </c>
      <c r="AI28" s="15" t="s">
        <v>105</v>
      </c>
      <c r="AJ28" s="15" t="s">
        <v>98</v>
      </c>
      <c r="AK28" s="15" t="s">
        <v>102</v>
      </c>
    </row>
    <row r="29" spans="1:37" x14ac:dyDescent="0.4">
      <c r="A29" s="86"/>
      <c r="C29" s="82">
        <f t="shared" si="4"/>
        <v>0</v>
      </c>
      <c r="D29" s="189"/>
      <c r="E29" s="298" t="s">
        <v>97</v>
      </c>
      <c r="F29" s="311" t="s">
        <v>116</v>
      </c>
      <c r="G29" s="128" t="s">
        <v>95</v>
      </c>
      <c r="H29" s="268" t="str">
        <f t="shared" si="5"/>
        <v>0-30</v>
      </c>
      <c r="I29" s="170"/>
      <c r="J29" s="170"/>
      <c r="K29" s="180"/>
      <c r="AG29" s="15" t="s">
        <v>100</v>
      </c>
      <c r="AH29" s="15" t="s">
        <v>101</v>
      </c>
      <c r="AI29" s="59" t="s">
        <v>112</v>
      </c>
      <c r="AJ29" s="15" t="s">
        <v>101</v>
      </c>
      <c r="AK29" s="15" t="s">
        <v>102</v>
      </c>
    </row>
    <row r="30" spans="1:37" x14ac:dyDescent="0.4">
      <c r="A30" s="86"/>
      <c r="C30" s="82">
        <f t="shared" si="4"/>
        <v>0</v>
      </c>
      <c r="D30" s="190"/>
      <c r="E30" s="299" t="s">
        <v>97</v>
      </c>
      <c r="F30" s="310" t="s">
        <v>116</v>
      </c>
      <c r="G30" s="125" t="s">
        <v>103</v>
      </c>
      <c r="H30" s="269" t="str">
        <f t="shared" si="5"/>
        <v>31-100</v>
      </c>
      <c r="I30" s="171"/>
      <c r="J30" s="171"/>
      <c r="K30" s="181"/>
      <c r="AG30" s="15" t="s">
        <v>100</v>
      </c>
      <c r="AH30" s="15" t="s">
        <v>101</v>
      </c>
      <c r="AI30" s="59" t="s">
        <v>112</v>
      </c>
      <c r="AJ30" s="15" t="s">
        <v>100</v>
      </c>
      <c r="AK30" s="15" t="s">
        <v>102</v>
      </c>
    </row>
    <row r="31" spans="1:37" x14ac:dyDescent="0.4">
      <c r="A31" s="86"/>
      <c r="C31" s="82">
        <f t="shared" si="4"/>
        <v>0</v>
      </c>
      <c r="D31" s="189"/>
      <c r="E31" s="299" t="s">
        <v>97</v>
      </c>
      <c r="F31" s="312" t="s">
        <v>116</v>
      </c>
      <c r="G31" s="125" t="s">
        <v>106</v>
      </c>
      <c r="H31" s="270" t="str">
        <f t="shared" si="5"/>
        <v>101-150</v>
      </c>
      <c r="I31" s="172"/>
      <c r="J31" s="172"/>
      <c r="K31" s="181"/>
      <c r="AG31" s="15" t="s">
        <v>100</v>
      </c>
      <c r="AH31" s="15" t="s">
        <v>101</v>
      </c>
      <c r="AI31" s="59" t="s">
        <v>112</v>
      </c>
      <c r="AJ31" s="15" t="s">
        <v>108</v>
      </c>
      <c r="AK31" s="15" t="s">
        <v>102</v>
      </c>
    </row>
    <row r="32" spans="1:37" x14ac:dyDescent="0.4">
      <c r="A32" s="86"/>
      <c r="C32" s="82">
        <f t="shared" si="4"/>
        <v>0</v>
      </c>
      <c r="D32" s="190"/>
      <c r="E32" s="299" t="s">
        <v>97</v>
      </c>
      <c r="F32" s="313" t="s">
        <v>116</v>
      </c>
      <c r="G32" s="127" t="s">
        <v>109</v>
      </c>
      <c r="H32" s="271" t="str">
        <f t="shared" si="5"/>
        <v>500+</v>
      </c>
      <c r="I32" s="173"/>
      <c r="J32" s="173"/>
      <c r="K32" s="182"/>
      <c r="AG32" s="15" t="s">
        <v>100</v>
      </c>
      <c r="AH32" s="15" t="s">
        <v>101</v>
      </c>
      <c r="AI32" s="59" t="s">
        <v>112</v>
      </c>
      <c r="AJ32" s="15" t="s">
        <v>105</v>
      </c>
      <c r="AK32" s="15" t="s">
        <v>102</v>
      </c>
    </row>
    <row r="33" spans="1:37" x14ac:dyDescent="0.4">
      <c r="A33" s="86"/>
      <c r="C33" s="82">
        <f t="shared" si="4"/>
        <v>0</v>
      </c>
      <c r="D33" s="189"/>
      <c r="E33" s="299" t="s">
        <v>97</v>
      </c>
      <c r="F33" s="314" t="s">
        <v>117</v>
      </c>
      <c r="G33" s="128" t="s">
        <v>95</v>
      </c>
      <c r="H33" s="272" t="str">
        <f t="shared" ref="H33:H40" si="6">H5</f>
        <v>0-30</v>
      </c>
      <c r="I33" s="186"/>
      <c r="J33" s="186"/>
      <c r="K33" s="180"/>
      <c r="AG33" s="15" t="s">
        <v>100</v>
      </c>
      <c r="AH33" s="15" t="s">
        <v>101</v>
      </c>
      <c r="AI33" s="59" t="s">
        <v>112</v>
      </c>
      <c r="AJ33" s="59" t="s">
        <v>112</v>
      </c>
      <c r="AK33" s="15" t="s">
        <v>102</v>
      </c>
    </row>
    <row r="34" spans="1:37" x14ac:dyDescent="0.4">
      <c r="A34" s="86"/>
      <c r="C34" s="82">
        <f t="shared" si="4"/>
        <v>0</v>
      </c>
      <c r="D34" s="190"/>
      <c r="E34" s="299" t="s">
        <v>97</v>
      </c>
      <c r="F34" s="315" t="s">
        <v>117</v>
      </c>
      <c r="G34" s="125" t="s">
        <v>103</v>
      </c>
      <c r="H34" s="273" t="str">
        <f t="shared" si="6"/>
        <v>31-100</v>
      </c>
      <c r="I34" s="187"/>
      <c r="J34" s="187"/>
      <c r="K34" s="181"/>
      <c r="AG34" s="15" t="s">
        <v>100</v>
      </c>
      <c r="AH34" s="15" t="s">
        <v>101</v>
      </c>
      <c r="AI34" s="59" t="s">
        <v>112</v>
      </c>
      <c r="AJ34" s="15" t="s">
        <v>98</v>
      </c>
      <c r="AK34" s="15" t="s">
        <v>102</v>
      </c>
    </row>
    <row r="35" spans="1:37" x14ac:dyDescent="0.4">
      <c r="A35" s="86"/>
      <c r="C35" s="82">
        <f t="shared" si="4"/>
        <v>0</v>
      </c>
      <c r="D35" s="189"/>
      <c r="E35" s="299" t="s">
        <v>97</v>
      </c>
      <c r="F35" s="312" t="s">
        <v>117</v>
      </c>
      <c r="G35" s="125" t="s">
        <v>106</v>
      </c>
      <c r="H35" s="270" t="str">
        <f t="shared" si="6"/>
        <v>101-150</v>
      </c>
      <c r="I35" s="172"/>
      <c r="J35" s="172"/>
      <c r="K35" s="181"/>
      <c r="AG35" s="15" t="s">
        <v>100</v>
      </c>
      <c r="AH35" s="15" t="s">
        <v>101</v>
      </c>
      <c r="AI35" s="15" t="s">
        <v>98</v>
      </c>
      <c r="AJ35" s="15" t="s">
        <v>101</v>
      </c>
      <c r="AK35" s="15" t="s">
        <v>102</v>
      </c>
    </row>
    <row r="36" spans="1:37" x14ac:dyDescent="0.4">
      <c r="A36" s="86"/>
      <c r="C36" s="82">
        <f t="shared" si="4"/>
        <v>0</v>
      </c>
      <c r="D36" s="190"/>
      <c r="E36" s="299" t="s">
        <v>97</v>
      </c>
      <c r="F36" s="309" t="s">
        <v>117</v>
      </c>
      <c r="G36" s="127" t="s">
        <v>109</v>
      </c>
      <c r="H36" s="267" t="str">
        <f t="shared" si="6"/>
        <v>500+</v>
      </c>
      <c r="I36" s="169"/>
      <c r="J36" s="169"/>
      <c r="K36" s="182"/>
      <c r="AG36" s="15" t="s">
        <v>100</v>
      </c>
      <c r="AH36" s="15" t="s">
        <v>101</v>
      </c>
      <c r="AI36" s="15" t="s">
        <v>98</v>
      </c>
      <c r="AJ36" s="15" t="s">
        <v>100</v>
      </c>
      <c r="AK36" s="15" t="s">
        <v>102</v>
      </c>
    </row>
    <row r="37" spans="1:37" x14ac:dyDescent="0.4">
      <c r="C37" s="82">
        <f t="shared" si="4"/>
        <v>0</v>
      </c>
      <c r="D37" s="189"/>
      <c r="E37" s="299" t="s">
        <v>97</v>
      </c>
      <c r="F37" s="314" t="s">
        <v>122</v>
      </c>
      <c r="G37" s="128" t="s">
        <v>95</v>
      </c>
      <c r="H37" s="272" t="str">
        <f t="shared" si="6"/>
        <v>0-30</v>
      </c>
      <c r="I37" s="186"/>
      <c r="J37" s="186"/>
      <c r="K37" s="180"/>
      <c r="AG37" s="15" t="s">
        <v>100</v>
      </c>
      <c r="AH37" s="15" t="s">
        <v>101</v>
      </c>
      <c r="AI37" s="15" t="s">
        <v>98</v>
      </c>
      <c r="AJ37" s="15" t="s">
        <v>108</v>
      </c>
      <c r="AK37" s="15" t="s">
        <v>102</v>
      </c>
    </row>
    <row r="38" spans="1:37" x14ac:dyDescent="0.4">
      <c r="C38" s="82">
        <f t="shared" si="4"/>
        <v>0</v>
      </c>
      <c r="D38" s="190"/>
      <c r="E38" s="299" t="s">
        <v>97</v>
      </c>
      <c r="F38" s="315" t="s">
        <v>122</v>
      </c>
      <c r="G38" s="125" t="s">
        <v>103</v>
      </c>
      <c r="H38" s="273" t="str">
        <f t="shared" si="6"/>
        <v>31-100</v>
      </c>
      <c r="I38" s="187"/>
      <c r="J38" s="187"/>
      <c r="K38" s="181"/>
      <c r="AG38" s="15" t="s">
        <v>100</v>
      </c>
      <c r="AH38" s="15" t="s">
        <v>101</v>
      </c>
      <c r="AI38" s="15" t="s">
        <v>98</v>
      </c>
      <c r="AJ38" s="15" t="s">
        <v>105</v>
      </c>
      <c r="AK38" s="15" t="s">
        <v>102</v>
      </c>
    </row>
    <row r="39" spans="1:37" x14ac:dyDescent="0.4">
      <c r="C39" s="82">
        <f t="shared" si="4"/>
        <v>0</v>
      </c>
      <c r="D39" s="189"/>
      <c r="E39" s="299" t="s">
        <v>97</v>
      </c>
      <c r="F39" s="312" t="s">
        <v>122</v>
      </c>
      <c r="G39" s="125" t="s">
        <v>106</v>
      </c>
      <c r="H39" s="270" t="str">
        <f t="shared" si="6"/>
        <v>101-150</v>
      </c>
      <c r="I39" s="172"/>
      <c r="J39" s="172"/>
      <c r="K39" s="181"/>
      <c r="AG39" s="15" t="s">
        <v>100</v>
      </c>
      <c r="AH39" s="15" t="s">
        <v>101</v>
      </c>
      <c r="AI39" s="15" t="s">
        <v>98</v>
      </c>
      <c r="AJ39" s="59" t="s">
        <v>112</v>
      </c>
      <c r="AK39" s="15" t="s">
        <v>102</v>
      </c>
    </row>
    <row r="40" spans="1:37" x14ac:dyDescent="0.4">
      <c r="C40" s="82">
        <f t="shared" si="4"/>
        <v>0</v>
      </c>
      <c r="D40" s="191"/>
      <c r="E40" s="300" t="s">
        <v>97</v>
      </c>
      <c r="F40" s="316" t="s">
        <v>122</v>
      </c>
      <c r="G40" s="127" t="s">
        <v>109</v>
      </c>
      <c r="H40" s="274" t="str">
        <f t="shared" si="6"/>
        <v>500+</v>
      </c>
      <c r="I40" s="188"/>
      <c r="J40" s="188"/>
      <c r="K40" s="182"/>
      <c r="AG40" s="15" t="s">
        <v>100</v>
      </c>
      <c r="AH40" s="15" t="s">
        <v>101</v>
      </c>
      <c r="AI40" s="15" t="s">
        <v>98</v>
      </c>
      <c r="AJ40" s="15" t="s">
        <v>98</v>
      </c>
      <c r="AK40" s="15" t="s">
        <v>102</v>
      </c>
    </row>
    <row r="41" spans="1:37" x14ac:dyDescent="0.4">
      <c r="AG41" s="15" t="s">
        <v>100</v>
      </c>
      <c r="AH41" s="15" t="s">
        <v>100</v>
      </c>
      <c r="AI41" s="15" t="s">
        <v>101</v>
      </c>
      <c r="AJ41" s="15" t="s">
        <v>101</v>
      </c>
      <c r="AK41" s="15" t="s">
        <v>102</v>
      </c>
    </row>
    <row r="42" spans="1:37" x14ac:dyDescent="0.4">
      <c r="D42" s="18" t="s">
        <v>1925</v>
      </c>
      <c r="F42" s="40"/>
      <c r="AG42" s="15" t="s">
        <v>100</v>
      </c>
      <c r="AH42" s="15" t="s">
        <v>100</v>
      </c>
      <c r="AI42" s="15" t="s">
        <v>101</v>
      </c>
      <c r="AJ42" s="15" t="s">
        <v>100</v>
      </c>
      <c r="AK42" s="15" t="s">
        <v>102</v>
      </c>
    </row>
    <row r="43" spans="1:37" hidden="1" x14ac:dyDescent="0.4">
      <c r="C43" s="15">
        <v>4.21</v>
      </c>
      <c r="D43" s="15">
        <v>4.22</v>
      </c>
      <c r="E43" s="15">
        <v>4.2300000000000004</v>
      </c>
      <c r="F43" s="15">
        <v>4.24</v>
      </c>
      <c r="G43" s="15">
        <v>4.25</v>
      </c>
      <c r="H43" s="15">
        <v>4.26</v>
      </c>
      <c r="AG43" s="15" t="s">
        <v>100</v>
      </c>
      <c r="AH43" s="15" t="s">
        <v>100</v>
      </c>
      <c r="AI43" s="15" t="s">
        <v>101</v>
      </c>
      <c r="AJ43" s="15" t="s">
        <v>108</v>
      </c>
      <c r="AK43" s="15" t="s">
        <v>102</v>
      </c>
    </row>
    <row r="44" spans="1:37" ht="33.6" x14ac:dyDescent="0.4">
      <c r="C44" s="61" t="s">
        <v>44</v>
      </c>
      <c r="D44" s="61" t="s">
        <v>115</v>
      </c>
      <c r="E44" s="61" t="s">
        <v>80</v>
      </c>
      <c r="F44" s="61" t="s">
        <v>124</v>
      </c>
      <c r="G44" s="61" t="s">
        <v>125</v>
      </c>
      <c r="H44" s="61" t="s">
        <v>126</v>
      </c>
      <c r="AG44" s="15" t="s">
        <v>100</v>
      </c>
      <c r="AH44" s="15" t="s">
        <v>100</v>
      </c>
      <c r="AI44" s="15" t="s">
        <v>101</v>
      </c>
      <c r="AJ44" s="15" t="s">
        <v>105</v>
      </c>
      <c r="AK44" s="15" t="s">
        <v>102</v>
      </c>
    </row>
    <row r="45" spans="1:37" x14ac:dyDescent="0.4">
      <c r="C45" s="77">
        <f>C5</f>
        <v>0</v>
      </c>
      <c r="D45" s="77" t="str">
        <f>E6</f>
        <v/>
      </c>
      <c r="E45" s="77" t="str">
        <f>G5</f>
        <v>Sampling zone 1</v>
      </c>
      <c r="F45" s="78" t="str">
        <f>IFERROR(AVERAGE(I5:J5,I17:J17,I21:J21,I25:J25), "")</f>
        <v/>
      </c>
      <c r="G45" s="58" t="str" cm="1">
        <f t="array" ref="G45">IFERROR(INDEX(Table5172[EQS category ref], MATCH(1, (Table47[[#This Row],[Abiotic indicator]]=Table5172[Abiotic index ref])*(Table47[[#This Row],[Avg. indicator value]]&gt;=Table5172[Equal or larger than])*(Table47[[#This Row],[Avg. indicator value]]&lt;Table5172[smaller than]),0)), "")</f>
        <v/>
      </c>
      <c r="H45" s="58" t="str" cm="1">
        <f t="array" ref="H45">IFERROR(_xlfn.IFS(Table47[[#This Row],[EQS category]]="Bad",5, Table47[[#This Row],[EQS category]]="Poor",4, Table47[[#This Row],[EQS category]]="Moderate",3, Table47[[#This Row],[EQS category]]="Good",2, Table47[[#This Row],[EQS category]]="High",1), "")</f>
        <v/>
      </c>
      <c r="AG45" s="15" t="s">
        <v>100</v>
      </c>
      <c r="AH45" s="15" t="s">
        <v>100</v>
      </c>
      <c r="AI45" s="15" t="s">
        <v>101</v>
      </c>
      <c r="AJ45" s="59" t="s">
        <v>112</v>
      </c>
      <c r="AK45" s="15" t="s">
        <v>102</v>
      </c>
    </row>
    <row r="46" spans="1:37" x14ac:dyDescent="0.4">
      <c r="C46" s="77">
        <f>C9</f>
        <v>0</v>
      </c>
      <c r="D46" s="77" t="str">
        <f>E9</f>
        <v>Redox potential (EhNHE)</v>
      </c>
      <c r="E46" s="77" t="str">
        <f>G9</f>
        <v>Sampling zone 1</v>
      </c>
      <c r="F46" s="78" t="str">
        <f>IFERROR(AVERAGE(I9:J9,I29:J29,I33:J33,I37:J37), "")</f>
        <v/>
      </c>
      <c r="G46" s="58" t="str" cm="1">
        <f t="array" ref="G46">IFERROR(INDEX(Table5172[EQS category ref], MATCH(1, (Table47[[#This Row],[Abiotic indicator]]=Table5172[Abiotic index ref])*(Table47[[#This Row],[Avg. indicator value]]&gt;=Table5172[Equal or larger than])*(Table47[[#This Row],[Avg. indicator value]]&lt;Table5172[smaller than]),0)), "")</f>
        <v/>
      </c>
      <c r="H46" s="58" t="str" cm="1">
        <f t="array" ref="H46">IFERROR(_xlfn.IFS(Table47[[#This Row],[EQS category]]="Bad",5, Table47[[#This Row],[EQS category]]="Poor",4, Table47[[#This Row],[EQS category]]="Moderate",3, Table47[[#This Row],[EQS category]]="Good",2, Table47[[#This Row],[EQS category]]="High",1), "")</f>
        <v/>
      </c>
      <c r="AG46" s="15" t="s">
        <v>100</v>
      </c>
      <c r="AH46" s="15" t="s">
        <v>100</v>
      </c>
      <c r="AI46" s="15" t="s">
        <v>101</v>
      </c>
      <c r="AJ46" s="15" t="s">
        <v>98</v>
      </c>
      <c r="AK46" s="15" t="s">
        <v>102</v>
      </c>
    </row>
    <row r="47" spans="1:37" x14ac:dyDescent="0.4">
      <c r="C47" s="77">
        <f>C6</f>
        <v>0</v>
      </c>
      <c r="D47" s="77" t="str">
        <f>E6</f>
        <v/>
      </c>
      <c r="E47" s="77" t="str">
        <f>G6</f>
        <v>Sampling zone 2</v>
      </c>
      <c r="F47" s="78" t="str">
        <f>IFERROR(AVERAGE(I6:J6,I18:J18,I22:J22,I26:J26), "")</f>
        <v/>
      </c>
      <c r="G47" s="58" t="str" cm="1">
        <f t="array" ref="G47">IFERROR(INDEX(Table5172[EQS category ref], MATCH(1, (Table47[[#This Row],[Abiotic indicator]]=Table5172[Abiotic index ref])*(Table47[[#This Row],[Avg. indicator value]]&gt;=Table5172[Equal or larger than])*(Table47[[#This Row],[Avg. indicator value]]&lt;Table5172[smaller than]),0)), "")</f>
        <v/>
      </c>
      <c r="H47" s="58" t="str" cm="1">
        <f t="array" ref="H47">IFERROR(_xlfn.IFS(Table47[[#This Row],[EQS category]]="Bad",5, Table47[[#This Row],[EQS category]]="Poor",4, Table47[[#This Row],[EQS category]]="Moderate",3, Table47[[#This Row],[EQS category]]="Good",2, Table47[[#This Row],[EQS category]]="High",1), "")</f>
        <v/>
      </c>
      <c r="AG47" s="15" t="s">
        <v>100</v>
      </c>
      <c r="AH47" s="15" t="s">
        <v>100</v>
      </c>
      <c r="AI47" s="15" t="s">
        <v>100</v>
      </c>
      <c r="AJ47" s="15" t="s">
        <v>101</v>
      </c>
      <c r="AK47" s="15" t="s">
        <v>102</v>
      </c>
    </row>
    <row r="48" spans="1:37" x14ac:dyDescent="0.4">
      <c r="C48" s="77">
        <f>C10</f>
        <v>0</v>
      </c>
      <c r="D48" s="77" t="str">
        <f>E10</f>
        <v>Redox potential (EhNHE)</v>
      </c>
      <c r="E48" s="77" t="str">
        <f>G10</f>
        <v>Sampling zone 2</v>
      </c>
      <c r="F48" s="78" t="str">
        <f>IFERROR(AVERAGE(I10:J10,I30:J30,I34:J34,I38:J38), "")</f>
        <v/>
      </c>
      <c r="G48" s="58" t="str" cm="1">
        <f t="array" ref="G48">IFERROR(INDEX(Table5172[EQS category ref], MATCH(1, (Table47[[#This Row],[Abiotic indicator]]=Table5172[Abiotic index ref])*(Table47[[#This Row],[Avg. indicator value]]&gt;=Table5172[Equal or larger than])*(Table47[[#This Row],[Avg. indicator value]]&lt;Table5172[smaller than]),0)), "")</f>
        <v/>
      </c>
      <c r="H48" s="58" t="str" cm="1">
        <f t="array" ref="H48">IFERROR(_xlfn.IFS(Table47[[#This Row],[EQS category]]="Bad",5, Table47[[#This Row],[EQS category]]="Poor",4, Table47[[#This Row],[EQS category]]="Moderate",3, Table47[[#This Row],[EQS category]]="Good",2, Table47[[#This Row],[EQS category]]="High",1), "")</f>
        <v/>
      </c>
      <c r="AG48" s="15" t="s">
        <v>100</v>
      </c>
      <c r="AH48" s="15" t="s">
        <v>100</v>
      </c>
      <c r="AI48" s="15" t="s">
        <v>100</v>
      </c>
      <c r="AJ48" s="15" t="s">
        <v>100</v>
      </c>
      <c r="AK48" s="15" t="s">
        <v>102</v>
      </c>
    </row>
    <row r="49" spans="3:37" x14ac:dyDescent="0.4">
      <c r="C49" s="77">
        <f>C7</f>
        <v>0</v>
      </c>
      <c r="D49" s="77" t="str">
        <f>E7</f>
        <v/>
      </c>
      <c r="E49" s="77" t="str">
        <f>G7</f>
        <v>Sampling zone 3</v>
      </c>
      <c r="F49" s="78" t="str">
        <f>IFERROR(AVERAGE(I7:J7,I19:J19,I23:J23,I27:J27), "")</f>
        <v/>
      </c>
      <c r="G49" s="58" t="str" cm="1">
        <f t="array" ref="G49">IFERROR(INDEX(Table5172[EQS category ref], MATCH(1, (Table47[[#This Row],[Abiotic indicator]]=Table5172[Abiotic index ref])*(Table47[[#This Row],[Avg. indicator value]]&gt;=Table5172[Equal or larger than])*(Table47[[#This Row],[Avg. indicator value]]&lt;Table5172[smaller than]),0)), "")</f>
        <v/>
      </c>
      <c r="H49" s="58" t="str" cm="1">
        <f t="array" ref="H49">IFERROR(_xlfn.IFS(Table47[[#This Row],[EQS category]]="Bad",5, Table47[[#This Row],[EQS category]]="Poor",4, Table47[[#This Row],[EQS category]]="Moderate",3, Table47[[#This Row],[EQS category]]="Good",2, Table47[[#This Row],[EQS category]]="High",1), "")</f>
        <v/>
      </c>
      <c r="AG49" s="15" t="s">
        <v>100</v>
      </c>
      <c r="AH49" s="15" t="s">
        <v>100</v>
      </c>
      <c r="AI49" s="15" t="s">
        <v>100</v>
      </c>
      <c r="AJ49" s="15" t="s">
        <v>108</v>
      </c>
      <c r="AK49" s="15" t="s">
        <v>102</v>
      </c>
    </row>
    <row r="50" spans="3:37" x14ac:dyDescent="0.4">
      <c r="C50" s="77">
        <f>C11</f>
        <v>0</v>
      </c>
      <c r="D50" s="77" t="str">
        <f>E11</f>
        <v>Redox potential (EhNHE)</v>
      </c>
      <c r="E50" s="77" t="str">
        <f>G11</f>
        <v>Sampling zone 3</v>
      </c>
      <c r="F50" s="78" t="str">
        <f>IFERROR(AVERAGE(I11:J11,I31:J31,I35:J35,I39:J39), "")</f>
        <v/>
      </c>
      <c r="G50" s="58" t="str" cm="1">
        <f t="array" ref="G50">IFERROR(INDEX(Table5172[EQS category ref], MATCH(1, (Table47[[#This Row],[Abiotic indicator]]=Table5172[Abiotic index ref])*(Table47[[#This Row],[Avg. indicator value]]&gt;=Table5172[Equal or larger than])*(Table47[[#This Row],[Avg. indicator value]]&lt;Table5172[smaller than]),0)), "")</f>
        <v/>
      </c>
      <c r="H50" s="58" t="str" cm="1">
        <f t="array" ref="H50">IFERROR(_xlfn.IFS(Table47[[#This Row],[EQS category]]="Bad",5, Table47[[#This Row],[EQS category]]="Poor",4, Table47[[#This Row],[EQS category]]="Moderate",3, Table47[[#This Row],[EQS category]]="Good",2, Table47[[#This Row],[EQS category]]="High",1), "")</f>
        <v/>
      </c>
      <c r="AG50" s="15" t="s">
        <v>100</v>
      </c>
      <c r="AH50" s="15" t="s">
        <v>100</v>
      </c>
      <c r="AI50" s="15" t="s">
        <v>100</v>
      </c>
      <c r="AJ50" s="15" t="s">
        <v>105</v>
      </c>
      <c r="AK50" s="15" t="s">
        <v>102</v>
      </c>
    </row>
    <row r="51" spans="3:37" x14ac:dyDescent="0.4">
      <c r="C51" s="77">
        <f>C60</f>
        <v>0</v>
      </c>
      <c r="D51" s="77" t="str">
        <f>E8</f>
        <v/>
      </c>
      <c r="E51" s="77" t="str">
        <f>G8</f>
        <v>Reference zone</v>
      </c>
      <c r="F51" s="78" t="str">
        <f>IFERROR(AVERAGE(I8:J8,I20:J20,I24:J24,I28:J28), "")</f>
        <v/>
      </c>
      <c r="G51" s="58" t="str" cm="1">
        <f t="array" ref="G51">IFERROR(INDEX(Table5172[EQS category ref], MATCH(1, (Table47[[#This Row],[Abiotic indicator]]=Table5172[Abiotic index ref])*(Table47[[#This Row],[Avg. indicator value]]&gt;=Table5172[Equal or larger than])*(Table47[[#This Row],[Avg. indicator value]]&lt;Table5172[smaller than]),0)), "")</f>
        <v/>
      </c>
      <c r="H51" s="58" t="str" cm="1">
        <f t="array" ref="H51">IFERROR(_xlfn.IFS(Table47[[#This Row],[EQS category]]="Bad",5, Table47[[#This Row],[EQS category]]="Poor",4, Table47[[#This Row],[EQS category]]="Moderate",3, Table47[[#This Row],[EQS category]]="Good",2, Table47[[#This Row],[EQS category]]="High",1), "")</f>
        <v/>
      </c>
      <c r="AG51" s="15" t="s">
        <v>100</v>
      </c>
      <c r="AH51" s="15" t="s">
        <v>100</v>
      </c>
      <c r="AI51" s="15" t="s">
        <v>100</v>
      </c>
      <c r="AJ51" s="59" t="s">
        <v>112</v>
      </c>
      <c r="AK51" s="15" t="s">
        <v>102</v>
      </c>
    </row>
    <row r="52" spans="3:37" x14ac:dyDescent="0.4">
      <c r="C52" s="77">
        <f>C12</f>
        <v>0</v>
      </c>
      <c r="D52" s="77" t="str">
        <f>E12</f>
        <v>Redox potential (EhNHE)</v>
      </c>
      <c r="E52" s="77" t="str">
        <f>G12</f>
        <v>Reference zone</v>
      </c>
      <c r="F52" s="78" t="str">
        <f>IFERROR(AVERAGE(I12:J12,I32:J32,I36:J36,I40:J40), "")</f>
        <v/>
      </c>
      <c r="G52" s="58" t="str" cm="1">
        <f t="array" ref="G52">IFERROR(INDEX(Table5172[EQS category ref], MATCH(1, (Table47[[#This Row],[Abiotic indicator]]=Table5172[Abiotic index ref])*(Table47[[#This Row],[Avg. indicator value]]&gt;=Table5172[Equal or larger than])*(Table47[[#This Row],[Avg. indicator value]]&lt;Table5172[smaller than]),0)), "")</f>
        <v/>
      </c>
      <c r="H52" s="58" t="str" cm="1">
        <f t="array" ref="H52">IFERROR(_xlfn.IFS(Table47[[#This Row],[EQS category]]="Bad",5, Table47[[#This Row],[EQS category]]="Poor",4, Table47[[#This Row],[EQS category]]="Moderate",3, Table47[[#This Row],[EQS category]]="Good",2, Table47[[#This Row],[EQS category]]="High",1), "")</f>
        <v/>
      </c>
      <c r="AG52" s="15" t="s">
        <v>100</v>
      </c>
      <c r="AH52" s="15" t="s">
        <v>100</v>
      </c>
      <c r="AI52" s="15" t="s">
        <v>100</v>
      </c>
      <c r="AJ52" s="15" t="s">
        <v>98</v>
      </c>
      <c r="AK52" s="15" t="s">
        <v>102</v>
      </c>
    </row>
    <row r="53" spans="3:37" x14ac:dyDescent="0.4">
      <c r="AG53" s="15" t="s">
        <v>100</v>
      </c>
      <c r="AH53" s="15" t="s">
        <v>100</v>
      </c>
      <c r="AI53" s="15" t="s">
        <v>108</v>
      </c>
      <c r="AJ53" s="15" t="s">
        <v>101</v>
      </c>
      <c r="AK53" s="15" t="s">
        <v>102</v>
      </c>
    </row>
    <row r="54" spans="3:37" x14ac:dyDescent="0.4">
      <c r="D54" s="18" t="s">
        <v>1921</v>
      </c>
      <c r="E54" s="20"/>
      <c r="F54" s="20"/>
      <c r="AG54" s="15" t="s">
        <v>100</v>
      </c>
      <c r="AH54" s="15" t="s">
        <v>100</v>
      </c>
      <c r="AI54" s="15" t="s">
        <v>108</v>
      </c>
      <c r="AJ54" s="15" t="s">
        <v>100</v>
      </c>
      <c r="AK54" s="15" t="s">
        <v>102</v>
      </c>
    </row>
    <row r="55" spans="3:37" hidden="1" x14ac:dyDescent="0.4">
      <c r="C55" s="15">
        <v>4.2699999999999996</v>
      </c>
      <c r="D55" s="15">
        <v>4.28</v>
      </c>
      <c r="E55" s="15">
        <v>4.29</v>
      </c>
      <c r="F55" s="15">
        <v>4.3099999999999996</v>
      </c>
      <c r="AG55" s="15" t="s">
        <v>100</v>
      </c>
      <c r="AH55" s="15" t="s">
        <v>100</v>
      </c>
      <c r="AI55" s="15" t="s">
        <v>108</v>
      </c>
      <c r="AJ55" s="15" t="s">
        <v>108</v>
      </c>
      <c r="AK55" s="15" t="s">
        <v>102</v>
      </c>
    </row>
    <row r="56" spans="3:37" ht="17.399999999999999" thickBot="1" x14ac:dyDescent="0.45">
      <c r="C56" s="66" t="s">
        <v>128</v>
      </c>
      <c r="D56" s="66" t="s">
        <v>80</v>
      </c>
      <c r="E56" s="81" t="s">
        <v>129</v>
      </c>
      <c r="F56" s="81" t="s">
        <v>130</v>
      </c>
      <c r="AG56" s="15" t="s">
        <v>100</v>
      </c>
      <c r="AH56" s="15" t="s">
        <v>100</v>
      </c>
      <c r="AI56" s="15" t="s">
        <v>108</v>
      </c>
      <c r="AJ56" s="15" t="s">
        <v>105</v>
      </c>
      <c r="AK56" s="15" t="s">
        <v>102</v>
      </c>
    </row>
    <row r="57" spans="3:37" ht="17.399999999999999" thickTop="1" x14ac:dyDescent="0.4">
      <c r="C57" s="77">
        <f t="shared" ref="C57:C60" si="7">C47</f>
        <v>0</v>
      </c>
      <c r="D57" s="58" t="str">
        <f>E45</f>
        <v>Sampling zone 1</v>
      </c>
      <c r="E57" s="78" t="str" cm="1">
        <f t="array" ref="E57">IFERROR((_xlfn.IFS(D45= "Total Free Sulphide (S2-UV μM)", (H45*0.75+H46*0.25), D45="Total Free Sulphide (S2-ISE μM)", (H45+H46)/2)), "")</f>
        <v/>
      </c>
      <c r="F57" s="106" t="str" cm="1">
        <f t="array" ref="F57">IFERROR(( INDEX(Table20[EQS category ref], MATCH(1,(Table48[[#This Row],[Zone EQS score]]&gt;Table20[Larger than])*(Table48[[#This Row],[Zone EQS score]]&lt;=Table20[Equal or smaller than]),0))), "")</f>
        <v/>
      </c>
      <c r="AG57" s="15" t="s">
        <v>100</v>
      </c>
      <c r="AH57" s="15" t="s">
        <v>100</v>
      </c>
      <c r="AI57" s="15" t="s">
        <v>108</v>
      </c>
      <c r="AJ57" s="59" t="s">
        <v>112</v>
      </c>
      <c r="AK57" s="15" t="s">
        <v>102</v>
      </c>
    </row>
    <row r="58" spans="3:37" x14ac:dyDescent="0.4">
      <c r="C58" s="77">
        <f t="shared" si="7"/>
        <v>0</v>
      </c>
      <c r="D58" s="82" t="str">
        <f>E47</f>
        <v>Sampling zone 2</v>
      </c>
      <c r="E58" s="78" t="str" cm="1">
        <f t="array" ref="E58">IFERROR((_xlfn.IFS(D47= "Total Free Sulphide (S2-UV μM)", (H47*0.75+H48*0.25), D47="Total Free Sulphide (S2-ISE μM)", (H47+H48)/2)), "")</f>
        <v/>
      </c>
      <c r="F58" s="106" t="str" cm="1">
        <f t="array" ref="F58">IFERROR(( INDEX(Table20[EQS category ref], MATCH(1,(Table48[[#This Row],[Zone EQS score]]&gt;Table20[Larger than])*(Table48[[#This Row],[Zone EQS score]]&lt;=Table20[Equal or smaller than]),0))), "")</f>
        <v/>
      </c>
      <c r="AG58" s="15" t="s">
        <v>100</v>
      </c>
      <c r="AH58" s="15" t="s">
        <v>100</v>
      </c>
      <c r="AI58" s="15" t="s">
        <v>108</v>
      </c>
      <c r="AJ58" s="15" t="s">
        <v>98</v>
      </c>
      <c r="AK58" s="15" t="s">
        <v>102</v>
      </c>
    </row>
    <row r="59" spans="3:37" x14ac:dyDescent="0.4">
      <c r="C59" s="77">
        <f t="shared" si="7"/>
        <v>0</v>
      </c>
      <c r="D59" s="82" t="str">
        <f>E49</f>
        <v>Sampling zone 3</v>
      </c>
      <c r="E59" s="78" t="str" cm="1">
        <f t="array" ref="E59">IFERROR((_xlfn.IFS(D49= "Total Free Sulphide (S2-UV μM)", (H49*0.75+H50*0.25), D49="Total Free Sulphide (S2-ISE μM)", (H49+H50)/2)), "")</f>
        <v/>
      </c>
      <c r="F59" s="106" t="str" cm="1">
        <f t="array" ref="F59">IFERROR(( INDEX(Table20[EQS category ref], MATCH(1,(Table48[[#This Row],[Zone EQS score]]&gt;Table20[Larger than])*(Table48[[#This Row],[Zone EQS score]]&lt;=Table20[Equal or smaller than]),0))), "")</f>
        <v/>
      </c>
      <c r="AG59" s="15" t="s">
        <v>100</v>
      </c>
      <c r="AH59" s="15" t="s">
        <v>100</v>
      </c>
      <c r="AI59" s="15" t="s">
        <v>105</v>
      </c>
      <c r="AJ59" s="15" t="s">
        <v>101</v>
      </c>
      <c r="AK59" s="15" t="s">
        <v>102</v>
      </c>
    </row>
    <row r="60" spans="3:37" x14ac:dyDescent="0.4">
      <c r="C60" s="77">
        <f t="shared" si="7"/>
        <v>0</v>
      </c>
      <c r="D60" s="82" t="str">
        <f>E51</f>
        <v>Reference zone</v>
      </c>
      <c r="E60" s="78" t="str" cm="1">
        <f t="array" ref="E60">IFERROR((_xlfn.IFS(D51= "Total Free Sulphide (S2-UV μM)", (H51*0.75+H52*0.25), D51="Total Free Sulphide (S2-ISE μM)", (H51+H52)/2)), "")</f>
        <v/>
      </c>
      <c r="F60" s="106" t="str" cm="1">
        <f t="array" ref="F60">IFERROR(( INDEX(Table20[EQS category ref], MATCH(1,(Table48[[#This Row],[Zone EQS score]]&gt;Table20[Larger than])*(Table48[[#This Row],[Zone EQS score]]&lt;=Table20[Equal or smaller than]),0))), "")</f>
        <v/>
      </c>
      <c r="AG60" s="15" t="s">
        <v>100</v>
      </c>
      <c r="AH60" s="15" t="s">
        <v>100</v>
      </c>
      <c r="AI60" s="15" t="s">
        <v>105</v>
      </c>
      <c r="AJ60" s="15" t="s">
        <v>100</v>
      </c>
      <c r="AK60" s="15" t="s">
        <v>102</v>
      </c>
    </row>
    <row r="61" spans="3:37" x14ac:dyDescent="0.4">
      <c r="AG61" s="15" t="s">
        <v>100</v>
      </c>
      <c r="AH61" s="15" t="s">
        <v>100</v>
      </c>
      <c r="AI61" s="15" t="s">
        <v>105</v>
      </c>
      <c r="AJ61" s="15" t="s">
        <v>108</v>
      </c>
      <c r="AK61" s="15" t="s">
        <v>102</v>
      </c>
    </row>
    <row r="62" spans="3:37" x14ac:dyDescent="0.4">
      <c r="D62" s="18" t="s">
        <v>1920</v>
      </c>
      <c r="AG62" s="15" t="s">
        <v>100</v>
      </c>
      <c r="AH62" s="15" t="s">
        <v>100</v>
      </c>
      <c r="AI62" s="15" t="s">
        <v>105</v>
      </c>
      <c r="AJ62" s="15" t="s">
        <v>105</v>
      </c>
      <c r="AK62" s="15" t="s">
        <v>102</v>
      </c>
    </row>
    <row r="63" spans="3:37" hidden="1" x14ac:dyDescent="0.4">
      <c r="C63" s="15">
        <v>4.32</v>
      </c>
      <c r="D63" s="15">
        <v>4.33</v>
      </c>
      <c r="AG63" s="15" t="s">
        <v>100</v>
      </c>
      <c r="AH63" s="15" t="s">
        <v>100</v>
      </c>
      <c r="AI63" s="15" t="s">
        <v>105</v>
      </c>
      <c r="AJ63" s="59" t="s">
        <v>112</v>
      </c>
      <c r="AK63" s="15" t="s">
        <v>102</v>
      </c>
    </row>
    <row r="64" spans="3:37" ht="33.6" x14ac:dyDescent="0.4">
      <c r="C64" s="66" t="s">
        <v>44</v>
      </c>
      <c r="D64" s="61" t="s">
        <v>132</v>
      </c>
      <c r="AG64" s="15" t="s">
        <v>100</v>
      </c>
      <c r="AH64" s="15" t="s">
        <v>100</v>
      </c>
      <c r="AI64" s="15" t="s">
        <v>105</v>
      </c>
      <c r="AJ64" s="15" t="s">
        <v>98</v>
      </c>
      <c r="AK64" s="15" t="s">
        <v>102</v>
      </c>
    </row>
    <row r="65" spans="3:37" x14ac:dyDescent="0.4">
      <c r="C65" s="82">
        <f>C57</f>
        <v>0</v>
      </c>
      <c r="D65" s="58" t="str" cm="1">
        <f t="array" ref="D65">IFERROR((INDEX(Table4046[Benthic status], MATCH(1, (F60=AG5:AG1300)*(F57=AH5:AH1300)*(F58=AI5:AI1300)*(F59=AJ5:AJ1300), 0))), "")</f>
        <v/>
      </c>
      <c r="AG65" s="15" t="s">
        <v>100</v>
      </c>
      <c r="AH65" s="15" t="s">
        <v>100</v>
      </c>
      <c r="AI65" s="59" t="s">
        <v>112</v>
      </c>
      <c r="AJ65" s="15" t="s">
        <v>101</v>
      </c>
      <c r="AK65" s="15" t="s">
        <v>102</v>
      </c>
    </row>
    <row r="66" spans="3:37" x14ac:dyDescent="0.4">
      <c r="AG66" s="15" t="s">
        <v>100</v>
      </c>
      <c r="AH66" s="15" t="s">
        <v>100</v>
      </c>
      <c r="AI66" s="59" t="s">
        <v>112</v>
      </c>
      <c r="AJ66" s="15" t="s">
        <v>100</v>
      </c>
      <c r="AK66" s="15" t="s">
        <v>102</v>
      </c>
    </row>
    <row r="67" spans="3:37" x14ac:dyDescent="0.4">
      <c r="AG67" s="15" t="s">
        <v>100</v>
      </c>
      <c r="AH67" s="15" t="s">
        <v>100</v>
      </c>
      <c r="AI67" s="59" t="s">
        <v>112</v>
      </c>
      <c r="AJ67" s="15" t="s">
        <v>108</v>
      </c>
      <c r="AK67" s="15" t="s">
        <v>102</v>
      </c>
    </row>
    <row r="68" spans="3:37" x14ac:dyDescent="0.4">
      <c r="AG68" s="15" t="s">
        <v>100</v>
      </c>
      <c r="AH68" s="15" t="s">
        <v>100</v>
      </c>
      <c r="AI68" s="59" t="s">
        <v>112</v>
      </c>
      <c r="AJ68" s="15" t="s">
        <v>105</v>
      </c>
      <c r="AK68" s="15" t="s">
        <v>102</v>
      </c>
    </row>
    <row r="69" spans="3:37" x14ac:dyDescent="0.4">
      <c r="AG69" s="15" t="s">
        <v>100</v>
      </c>
      <c r="AH69" s="15" t="s">
        <v>100</v>
      </c>
      <c r="AI69" s="59" t="s">
        <v>112</v>
      </c>
      <c r="AJ69" s="59" t="s">
        <v>112</v>
      </c>
      <c r="AK69" s="15" t="s">
        <v>102</v>
      </c>
    </row>
    <row r="70" spans="3:37" x14ac:dyDescent="0.4">
      <c r="AG70" s="15" t="s">
        <v>100</v>
      </c>
      <c r="AH70" s="15" t="s">
        <v>100</v>
      </c>
      <c r="AI70" s="59" t="s">
        <v>112</v>
      </c>
      <c r="AJ70" s="15" t="s">
        <v>98</v>
      </c>
      <c r="AK70" s="15" t="s">
        <v>102</v>
      </c>
    </row>
    <row r="71" spans="3:37" x14ac:dyDescent="0.4">
      <c r="AG71" s="15" t="s">
        <v>100</v>
      </c>
      <c r="AH71" s="15" t="s">
        <v>100</v>
      </c>
      <c r="AI71" s="15" t="s">
        <v>98</v>
      </c>
      <c r="AJ71" s="15" t="s">
        <v>101</v>
      </c>
      <c r="AK71" s="15" t="s">
        <v>102</v>
      </c>
    </row>
    <row r="72" spans="3:37" x14ac:dyDescent="0.4">
      <c r="AG72" s="15" t="s">
        <v>100</v>
      </c>
      <c r="AH72" s="15" t="s">
        <v>100</v>
      </c>
      <c r="AI72" s="15" t="s">
        <v>98</v>
      </c>
      <c r="AJ72" s="15" t="s">
        <v>100</v>
      </c>
      <c r="AK72" s="15" t="s">
        <v>102</v>
      </c>
    </row>
    <row r="73" spans="3:37" x14ac:dyDescent="0.4">
      <c r="AG73" s="15" t="s">
        <v>100</v>
      </c>
      <c r="AH73" s="15" t="s">
        <v>100</v>
      </c>
      <c r="AI73" s="15" t="s">
        <v>98</v>
      </c>
      <c r="AJ73" s="15" t="s">
        <v>108</v>
      </c>
      <c r="AK73" s="15" t="s">
        <v>102</v>
      </c>
    </row>
    <row r="74" spans="3:37" x14ac:dyDescent="0.4">
      <c r="AG74" s="15" t="s">
        <v>100</v>
      </c>
      <c r="AH74" s="15" t="s">
        <v>100</v>
      </c>
      <c r="AI74" s="15" t="s">
        <v>98</v>
      </c>
      <c r="AJ74" s="15" t="s">
        <v>105</v>
      </c>
      <c r="AK74" s="15" t="s">
        <v>102</v>
      </c>
    </row>
    <row r="75" spans="3:37" x14ac:dyDescent="0.4">
      <c r="AG75" s="15" t="s">
        <v>100</v>
      </c>
      <c r="AH75" s="15" t="s">
        <v>100</v>
      </c>
      <c r="AI75" s="15" t="s">
        <v>98</v>
      </c>
      <c r="AJ75" s="59" t="s">
        <v>112</v>
      </c>
      <c r="AK75" s="15" t="s">
        <v>102</v>
      </c>
    </row>
    <row r="76" spans="3:37" x14ac:dyDescent="0.4">
      <c r="AG76" s="15" t="s">
        <v>100</v>
      </c>
      <c r="AH76" s="15" t="s">
        <v>100</v>
      </c>
      <c r="AI76" s="15" t="s">
        <v>98</v>
      </c>
      <c r="AJ76" s="15" t="s">
        <v>98</v>
      </c>
      <c r="AK76" s="15" t="s">
        <v>102</v>
      </c>
    </row>
    <row r="77" spans="3:37" x14ac:dyDescent="0.4">
      <c r="AG77" s="15" t="s">
        <v>100</v>
      </c>
      <c r="AH77" s="15" t="s">
        <v>108</v>
      </c>
      <c r="AI77" s="15" t="s">
        <v>101</v>
      </c>
      <c r="AJ77" s="15" t="s">
        <v>101</v>
      </c>
      <c r="AK77" s="15" t="s">
        <v>102</v>
      </c>
    </row>
    <row r="78" spans="3:37" x14ac:dyDescent="0.4">
      <c r="AG78" s="15" t="s">
        <v>100</v>
      </c>
      <c r="AH78" s="15" t="s">
        <v>108</v>
      </c>
      <c r="AI78" s="15" t="s">
        <v>101</v>
      </c>
      <c r="AJ78" s="15" t="s">
        <v>100</v>
      </c>
      <c r="AK78" s="15" t="s">
        <v>102</v>
      </c>
    </row>
    <row r="79" spans="3:37" x14ac:dyDescent="0.4">
      <c r="AG79" s="15" t="s">
        <v>100</v>
      </c>
      <c r="AH79" s="15" t="s">
        <v>108</v>
      </c>
      <c r="AI79" s="15" t="s">
        <v>101</v>
      </c>
      <c r="AJ79" s="15" t="s">
        <v>108</v>
      </c>
      <c r="AK79" s="15" t="s">
        <v>102</v>
      </c>
    </row>
    <row r="80" spans="3:37" x14ac:dyDescent="0.4">
      <c r="AG80" s="15" t="s">
        <v>100</v>
      </c>
      <c r="AH80" s="15" t="s">
        <v>108</v>
      </c>
      <c r="AI80" s="15" t="s">
        <v>101</v>
      </c>
      <c r="AJ80" s="15" t="s">
        <v>105</v>
      </c>
      <c r="AK80" s="15" t="s">
        <v>102</v>
      </c>
    </row>
    <row r="81" spans="33:37" x14ac:dyDescent="0.4">
      <c r="AG81" s="15" t="s">
        <v>100</v>
      </c>
      <c r="AH81" s="15" t="s">
        <v>108</v>
      </c>
      <c r="AI81" s="15" t="s">
        <v>101</v>
      </c>
      <c r="AJ81" s="59" t="s">
        <v>112</v>
      </c>
      <c r="AK81" s="15" t="s">
        <v>102</v>
      </c>
    </row>
    <row r="82" spans="33:37" x14ac:dyDescent="0.4">
      <c r="AG82" s="15" t="s">
        <v>100</v>
      </c>
      <c r="AH82" s="15" t="s">
        <v>108</v>
      </c>
      <c r="AI82" s="15" t="s">
        <v>101</v>
      </c>
      <c r="AJ82" s="15" t="s">
        <v>98</v>
      </c>
      <c r="AK82" s="15" t="s">
        <v>102</v>
      </c>
    </row>
    <row r="83" spans="33:37" x14ac:dyDescent="0.4">
      <c r="AG83" s="15" t="s">
        <v>100</v>
      </c>
      <c r="AH83" s="15" t="s">
        <v>108</v>
      </c>
      <c r="AI83" s="15" t="s">
        <v>100</v>
      </c>
      <c r="AJ83" s="15" t="s">
        <v>101</v>
      </c>
      <c r="AK83" s="15" t="s">
        <v>102</v>
      </c>
    </row>
    <row r="84" spans="33:37" x14ac:dyDescent="0.4">
      <c r="AG84" s="15" t="s">
        <v>100</v>
      </c>
      <c r="AH84" s="15" t="s">
        <v>108</v>
      </c>
      <c r="AI84" s="15" t="s">
        <v>100</v>
      </c>
      <c r="AJ84" s="15" t="s">
        <v>100</v>
      </c>
      <c r="AK84" s="15" t="s">
        <v>102</v>
      </c>
    </row>
    <row r="85" spans="33:37" x14ac:dyDescent="0.4">
      <c r="AG85" s="15" t="s">
        <v>100</v>
      </c>
      <c r="AH85" s="15" t="s">
        <v>108</v>
      </c>
      <c r="AI85" s="15" t="s">
        <v>100</v>
      </c>
      <c r="AJ85" s="15" t="s">
        <v>108</v>
      </c>
      <c r="AK85" s="15" t="s">
        <v>102</v>
      </c>
    </row>
    <row r="86" spans="33:37" x14ac:dyDescent="0.4">
      <c r="AG86" s="15" t="s">
        <v>100</v>
      </c>
      <c r="AH86" s="15" t="s">
        <v>108</v>
      </c>
      <c r="AI86" s="15" t="s">
        <v>100</v>
      </c>
      <c r="AJ86" s="15" t="s">
        <v>105</v>
      </c>
      <c r="AK86" s="15" t="s">
        <v>102</v>
      </c>
    </row>
    <row r="87" spans="33:37" x14ac:dyDescent="0.4">
      <c r="AG87" s="15" t="s">
        <v>100</v>
      </c>
      <c r="AH87" s="15" t="s">
        <v>108</v>
      </c>
      <c r="AI87" s="15" t="s">
        <v>100</v>
      </c>
      <c r="AJ87" s="59" t="s">
        <v>112</v>
      </c>
      <c r="AK87" s="15" t="s">
        <v>102</v>
      </c>
    </row>
    <row r="88" spans="33:37" x14ac:dyDescent="0.4">
      <c r="AG88" s="15" t="s">
        <v>100</v>
      </c>
      <c r="AH88" s="15" t="s">
        <v>108</v>
      </c>
      <c r="AI88" s="15" t="s">
        <v>100</v>
      </c>
      <c r="AJ88" s="15" t="s">
        <v>98</v>
      </c>
      <c r="AK88" s="15" t="s">
        <v>102</v>
      </c>
    </row>
    <row r="89" spans="33:37" x14ac:dyDescent="0.4">
      <c r="AG89" s="15" t="s">
        <v>100</v>
      </c>
      <c r="AH89" s="15" t="s">
        <v>108</v>
      </c>
      <c r="AI89" s="15" t="s">
        <v>108</v>
      </c>
      <c r="AJ89" s="15" t="s">
        <v>101</v>
      </c>
      <c r="AK89" s="15" t="s">
        <v>102</v>
      </c>
    </row>
    <row r="90" spans="33:37" x14ac:dyDescent="0.4">
      <c r="AG90" s="15" t="s">
        <v>100</v>
      </c>
      <c r="AH90" s="15" t="s">
        <v>108</v>
      </c>
      <c r="AI90" s="15" t="s">
        <v>108</v>
      </c>
      <c r="AJ90" s="15" t="s">
        <v>100</v>
      </c>
      <c r="AK90" s="15" t="s">
        <v>102</v>
      </c>
    </row>
    <row r="91" spans="33:37" x14ac:dyDescent="0.4">
      <c r="AG91" s="15" t="s">
        <v>100</v>
      </c>
      <c r="AH91" s="15" t="s">
        <v>108</v>
      </c>
      <c r="AI91" s="15" t="s">
        <v>108</v>
      </c>
      <c r="AJ91" s="15" t="s">
        <v>108</v>
      </c>
      <c r="AK91" s="15" t="s">
        <v>102</v>
      </c>
    </row>
    <row r="92" spans="33:37" x14ac:dyDescent="0.4">
      <c r="AG92" s="15" t="s">
        <v>100</v>
      </c>
      <c r="AH92" s="15" t="s">
        <v>108</v>
      </c>
      <c r="AI92" s="15" t="s">
        <v>108</v>
      </c>
      <c r="AJ92" s="15" t="s">
        <v>105</v>
      </c>
      <c r="AK92" s="15" t="s">
        <v>102</v>
      </c>
    </row>
    <row r="93" spans="33:37" x14ac:dyDescent="0.4">
      <c r="AG93" s="15" t="s">
        <v>100</v>
      </c>
      <c r="AH93" s="15" t="s">
        <v>108</v>
      </c>
      <c r="AI93" s="15" t="s">
        <v>108</v>
      </c>
      <c r="AJ93" s="59" t="s">
        <v>112</v>
      </c>
      <c r="AK93" s="15" t="s">
        <v>102</v>
      </c>
    </row>
    <row r="94" spans="33:37" x14ac:dyDescent="0.4">
      <c r="AG94" s="15" t="s">
        <v>100</v>
      </c>
      <c r="AH94" s="15" t="s">
        <v>108</v>
      </c>
      <c r="AI94" s="15" t="s">
        <v>108</v>
      </c>
      <c r="AJ94" s="15" t="s">
        <v>98</v>
      </c>
      <c r="AK94" s="15" t="s">
        <v>102</v>
      </c>
    </row>
    <row r="95" spans="33:37" x14ac:dyDescent="0.4">
      <c r="AG95" s="15" t="s">
        <v>100</v>
      </c>
      <c r="AH95" s="15" t="s">
        <v>108</v>
      </c>
      <c r="AI95" s="15" t="s">
        <v>105</v>
      </c>
      <c r="AJ95" s="15" t="s">
        <v>101</v>
      </c>
      <c r="AK95" s="15" t="s">
        <v>102</v>
      </c>
    </row>
    <row r="96" spans="33:37" x14ac:dyDescent="0.4">
      <c r="AG96" s="15" t="s">
        <v>100</v>
      </c>
      <c r="AH96" s="15" t="s">
        <v>108</v>
      </c>
      <c r="AI96" s="15" t="s">
        <v>105</v>
      </c>
      <c r="AJ96" s="15" t="s">
        <v>100</v>
      </c>
      <c r="AK96" s="15" t="s">
        <v>102</v>
      </c>
    </row>
    <row r="97" spans="33:37" x14ac:dyDescent="0.4">
      <c r="AG97" s="15" t="s">
        <v>100</v>
      </c>
      <c r="AH97" s="15" t="s">
        <v>108</v>
      </c>
      <c r="AI97" s="15" t="s">
        <v>105</v>
      </c>
      <c r="AJ97" s="15" t="s">
        <v>108</v>
      </c>
      <c r="AK97" s="15" t="s">
        <v>102</v>
      </c>
    </row>
    <row r="98" spans="33:37" x14ac:dyDescent="0.4">
      <c r="AG98" s="15" t="s">
        <v>100</v>
      </c>
      <c r="AH98" s="15" t="s">
        <v>108</v>
      </c>
      <c r="AI98" s="15" t="s">
        <v>105</v>
      </c>
      <c r="AJ98" s="15" t="s">
        <v>105</v>
      </c>
      <c r="AK98" s="15" t="s">
        <v>102</v>
      </c>
    </row>
    <row r="99" spans="33:37" x14ac:dyDescent="0.4">
      <c r="AG99" s="15" t="s">
        <v>100</v>
      </c>
      <c r="AH99" s="15" t="s">
        <v>108</v>
      </c>
      <c r="AI99" s="15" t="s">
        <v>105</v>
      </c>
      <c r="AJ99" s="59" t="s">
        <v>112</v>
      </c>
      <c r="AK99" s="15" t="s">
        <v>102</v>
      </c>
    </row>
    <row r="100" spans="33:37" x14ac:dyDescent="0.4">
      <c r="AG100" s="15" t="s">
        <v>100</v>
      </c>
      <c r="AH100" s="15" t="s">
        <v>108</v>
      </c>
      <c r="AI100" s="15" t="s">
        <v>105</v>
      </c>
      <c r="AJ100" s="15" t="s">
        <v>98</v>
      </c>
      <c r="AK100" s="15" t="s">
        <v>102</v>
      </c>
    </row>
    <row r="101" spans="33:37" x14ac:dyDescent="0.4">
      <c r="AG101" s="15" t="s">
        <v>100</v>
      </c>
      <c r="AH101" s="15" t="s">
        <v>108</v>
      </c>
      <c r="AI101" s="59" t="s">
        <v>112</v>
      </c>
      <c r="AJ101" s="15" t="s">
        <v>101</v>
      </c>
      <c r="AK101" s="15" t="s">
        <v>102</v>
      </c>
    </row>
    <row r="102" spans="33:37" x14ac:dyDescent="0.4">
      <c r="AG102" s="15" t="s">
        <v>100</v>
      </c>
      <c r="AH102" s="15" t="s">
        <v>108</v>
      </c>
      <c r="AI102" s="59" t="s">
        <v>112</v>
      </c>
      <c r="AJ102" s="15" t="s">
        <v>100</v>
      </c>
      <c r="AK102" s="15" t="s">
        <v>102</v>
      </c>
    </row>
    <row r="103" spans="33:37" x14ac:dyDescent="0.4">
      <c r="AG103" s="15" t="s">
        <v>100</v>
      </c>
      <c r="AH103" s="15" t="s">
        <v>108</v>
      </c>
      <c r="AI103" s="59" t="s">
        <v>112</v>
      </c>
      <c r="AJ103" s="15" t="s">
        <v>108</v>
      </c>
      <c r="AK103" s="15" t="s">
        <v>102</v>
      </c>
    </row>
    <row r="104" spans="33:37" x14ac:dyDescent="0.4">
      <c r="AG104" s="15" t="s">
        <v>100</v>
      </c>
      <c r="AH104" s="15" t="s">
        <v>108</v>
      </c>
      <c r="AI104" s="59" t="s">
        <v>112</v>
      </c>
      <c r="AJ104" s="15" t="s">
        <v>105</v>
      </c>
      <c r="AK104" s="15" t="s">
        <v>102</v>
      </c>
    </row>
    <row r="105" spans="33:37" x14ac:dyDescent="0.4">
      <c r="AG105" s="15" t="s">
        <v>100</v>
      </c>
      <c r="AH105" s="15" t="s">
        <v>108</v>
      </c>
      <c r="AI105" s="59" t="s">
        <v>112</v>
      </c>
      <c r="AJ105" s="59" t="s">
        <v>112</v>
      </c>
      <c r="AK105" s="15" t="s">
        <v>102</v>
      </c>
    </row>
    <row r="106" spans="33:37" x14ac:dyDescent="0.4">
      <c r="AG106" s="15" t="s">
        <v>100</v>
      </c>
      <c r="AH106" s="15" t="s">
        <v>108</v>
      </c>
      <c r="AI106" s="59" t="s">
        <v>112</v>
      </c>
      <c r="AJ106" s="15" t="s">
        <v>98</v>
      </c>
      <c r="AK106" s="15" t="s">
        <v>102</v>
      </c>
    </row>
    <row r="107" spans="33:37" x14ac:dyDescent="0.4">
      <c r="AG107" s="15" t="s">
        <v>100</v>
      </c>
      <c r="AH107" s="15" t="s">
        <v>108</v>
      </c>
      <c r="AI107" s="15" t="s">
        <v>98</v>
      </c>
      <c r="AJ107" s="15" t="s">
        <v>101</v>
      </c>
      <c r="AK107" s="15" t="s">
        <v>102</v>
      </c>
    </row>
    <row r="108" spans="33:37" x14ac:dyDescent="0.4">
      <c r="AG108" s="15" t="s">
        <v>100</v>
      </c>
      <c r="AH108" s="15" t="s">
        <v>108</v>
      </c>
      <c r="AI108" s="15" t="s">
        <v>98</v>
      </c>
      <c r="AJ108" s="15" t="s">
        <v>100</v>
      </c>
      <c r="AK108" s="15" t="s">
        <v>102</v>
      </c>
    </row>
    <row r="109" spans="33:37" x14ac:dyDescent="0.4">
      <c r="AG109" s="15" t="s">
        <v>100</v>
      </c>
      <c r="AH109" s="15" t="s">
        <v>108</v>
      </c>
      <c r="AI109" s="15" t="s">
        <v>98</v>
      </c>
      <c r="AJ109" s="15" t="s">
        <v>108</v>
      </c>
      <c r="AK109" s="15" t="s">
        <v>102</v>
      </c>
    </row>
    <row r="110" spans="33:37" x14ac:dyDescent="0.4">
      <c r="AG110" s="15" t="s">
        <v>100</v>
      </c>
      <c r="AH110" s="15" t="s">
        <v>108</v>
      </c>
      <c r="AI110" s="15" t="s">
        <v>98</v>
      </c>
      <c r="AJ110" s="15" t="s">
        <v>105</v>
      </c>
      <c r="AK110" s="15" t="s">
        <v>102</v>
      </c>
    </row>
    <row r="111" spans="33:37" x14ac:dyDescent="0.4">
      <c r="AG111" s="15" t="s">
        <v>100</v>
      </c>
      <c r="AH111" s="15" t="s">
        <v>108</v>
      </c>
      <c r="AI111" s="15" t="s">
        <v>98</v>
      </c>
      <c r="AJ111" s="59" t="s">
        <v>112</v>
      </c>
      <c r="AK111" s="15" t="s">
        <v>102</v>
      </c>
    </row>
    <row r="112" spans="33:37" x14ac:dyDescent="0.4">
      <c r="AG112" s="15" t="s">
        <v>100</v>
      </c>
      <c r="AH112" s="15" t="s">
        <v>108</v>
      </c>
      <c r="AI112" s="15" t="s">
        <v>98</v>
      </c>
      <c r="AJ112" s="15" t="s">
        <v>98</v>
      </c>
      <c r="AK112" s="15" t="s">
        <v>102</v>
      </c>
    </row>
    <row r="113" spans="33:37" x14ac:dyDescent="0.4">
      <c r="AG113" s="15" t="s">
        <v>100</v>
      </c>
      <c r="AH113" s="15" t="s">
        <v>105</v>
      </c>
      <c r="AI113" s="15" t="s">
        <v>101</v>
      </c>
      <c r="AJ113" s="15" t="s">
        <v>101</v>
      </c>
      <c r="AK113" s="15" t="s">
        <v>102</v>
      </c>
    </row>
    <row r="114" spans="33:37" x14ac:dyDescent="0.4">
      <c r="AG114" s="15" t="s">
        <v>100</v>
      </c>
      <c r="AH114" s="15" t="s">
        <v>105</v>
      </c>
      <c r="AI114" s="15" t="s">
        <v>101</v>
      </c>
      <c r="AJ114" s="15" t="s">
        <v>100</v>
      </c>
      <c r="AK114" s="15" t="s">
        <v>102</v>
      </c>
    </row>
    <row r="115" spans="33:37" x14ac:dyDescent="0.4">
      <c r="AG115" s="15" t="s">
        <v>100</v>
      </c>
      <c r="AH115" s="15" t="s">
        <v>105</v>
      </c>
      <c r="AI115" s="15" t="s">
        <v>101</v>
      </c>
      <c r="AJ115" s="15" t="s">
        <v>108</v>
      </c>
      <c r="AK115" s="15" t="s">
        <v>102</v>
      </c>
    </row>
    <row r="116" spans="33:37" x14ac:dyDescent="0.4">
      <c r="AG116" s="15" t="s">
        <v>100</v>
      </c>
      <c r="AH116" s="15" t="s">
        <v>105</v>
      </c>
      <c r="AI116" s="15" t="s">
        <v>101</v>
      </c>
      <c r="AJ116" s="15" t="s">
        <v>105</v>
      </c>
      <c r="AK116" s="15" t="s">
        <v>102</v>
      </c>
    </row>
    <row r="117" spans="33:37" x14ac:dyDescent="0.4">
      <c r="AG117" s="15" t="s">
        <v>100</v>
      </c>
      <c r="AH117" s="15" t="s">
        <v>105</v>
      </c>
      <c r="AI117" s="15" t="s">
        <v>101</v>
      </c>
      <c r="AJ117" s="59" t="s">
        <v>112</v>
      </c>
      <c r="AK117" s="15" t="s">
        <v>102</v>
      </c>
    </row>
    <row r="118" spans="33:37" x14ac:dyDescent="0.4">
      <c r="AG118" s="15" t="s">
        <v>100</v>
      </c>
      <c r="AH118" s="15" t="s">
        <v>105</v>
      </c>
      <c r="AI118" s="15" t="s">
        <v>101</v>
      </c>
      <c r="AJ118" s="15" t="s">
        <v>98</v>
      </c>
      <c r="AK118" s="15" t="s">
        <v>102</v>
      </c>
    </row>
    <row r="119" spans="33:37" x14ac:dyDescent="0.4">
      <c r="AG119" s="15" t="s">
        <v>100</v>
      </c>
      <c r="AH119" s="15" t="s">
        <v>105</v>
      </c>
      <c r="AI119" s="15" t="s">
        <v>100</v>
      </c>
      <c r="AJ119" s="15" t="s">
        <v>101</v>
      </c>
      <c r="AK119" s="15" t="s">
        <v>102</v>
      </c>
    </row>
    <row r="120" spans="33:37" x14ac:dyDescent="0.4">
      <c r="AG120" s="15" t="s">
        <v>100</v>
      </c>
      <c r="AH120" s="15" t="s">
        <v>105</v>
      </c>
      <c r="AI120" s="15" t="s">
        <v>100</v>
      </c>
      <c r="AJ120" s="15" t="s">
        <v>100</v>
      </c>
      <c r="AK120" s="15" t="s">
        <v>102</v>
      </c>
    </row>
    <row r="121" spans="33:37" x14ac:dyDescent="0.4">
      <c r="AG121" s="15" t="s">
        <v>100</v>
      </c>
      <c r="AH121" s="15" t="s">
        <v>105</v>
      </c>
      <c r="AI121" s="15" t="s">
        <v>100</v>
      </c>
      <c r="AJ121" s="15" t="s">
        <v>108</v>
      </c>
      <c r="AK121" s="15" t="s">
        <v>102</v>
      </c>
    </row>
    <row r="122" spans="33:37" x14ac:dyDescent="0.4">
      <c r="AG122" s="15" t="s">
        <v>100</v>
      </c>
      <c r="AH122" s="15" t="s">
        <v>105</v>
      </c>
      <c r="AI122" s="15" t="s">
        <v>100</v>
      </c>
      <c r="AJ122" s="15" t="s">
        <v>105</v>
      </c>
      <c r="AK122" s="15" t="s">
        <v>102</v>
      </c>
    </row>
    <row r="123" spans="33:37" x14ac:dyDescent="0.4">
      <c r="AG123" s="15" t="s">
        <v>100</v>
      </c>
      <c r="AH123" s="15" t="s">
        <v>105</v>
      </c>
      <c r="AI123" s="15" t="s">
        <v>100</v>
      </c>
      <c r="AJ123" s="59" t="s">
        <v>112</v>
      </c>
      <c r="AK123" s="15" t="s">
        <v>102</v>
      </c>
    </row>
    <row r="124" spans="33:37" x14ac:dyDescent="0.4">
      <c r="AG124" s="15" t="s">
        <v>100</v>
      </c>
      <c r="AH124" s="15" t="s">
        <v>105</v>
      </c>
      <c r="AI124" s="15" t="s">
        <v>100</v>
      </c>
      <c r="AJ124" s="15" t="s">
        <v>98</v>
      </c>
      <c r="AK124" s="15" t="s">
        <v>102</v>
      </c>
    </row>
    <row r="125" spans="33:37" x14ac:dyDescent="0.4">
      <c r="AG125" s="15" t="s">
        <v>100</v>
      </c>
      <c r="AH125" s="15" t="s">
        <v>105</v>
      </c>
      <c r="AI125" s="15" t="s">
        <v>108</v>
      </c>
      <c r="AJ125" s="15" t="s">
        <v>101</v>
      </c>
      <c r="AK125" s="15" t="s">
        <v>102</v>
      </c>
    </row>
    <row r="126" spans="33:37" x14ac:dyDescent="0.4">
      <c r="AG126" s="15" t="s">
        <v>100</v>
      </c>
      <c r="AH126" s="15" t="s">
        <v>105</v>
      </c>
      <c r="AI126" s="15" t="s">
        <v>108</v>
      </c>
      <c r="AJ126" s="15" t="s">
        <v>100</v>
      </c>
      <c r="AK126" s="15" t="s">
        <v>102</v>
      </c>
    </row>
    <row r="127" spans="33:37" x14ac:dyDescent="0.4">
      <c r="AG127" s="15" t="s">
        <v>100</v>
      </c>
      <c r="AH127" s="15" t="s">
        <v>105</v>
      </c>
      <c r="AI127" s="15" t="s">
        <v>108</v>
      </c>
      <c r="AJ127" s="15" t="s">
        <v>108</v>
      </c>
      <c r="AK127" s="15" t="s">
        <v>102</v>
      </c>
    </row>
    <row r="128" spans="33:37" x14ac:dyDescent="0.4">
      <c r="AG128" s="15" t="s">
        <v>100</v>
      </c>
      <c r="AH128" s="15" t="s">
        <v>105</v>
      </c>
      <c r="AI128" s="15" t="s">
        <v>108</v>
      </c>
      <c r="AJ128" s="15" t="s">
        <v>105</v>
      </c>
      <c r="AK128" s="15" t="s">
        <v>102</v>
      </c>
    </row>
    <row r="129" spans="33:37" x14ac:dyDescent="0.4">
      <c r="AG129" s="15" t="s">
        <v>100</v>
      </c>
      <c r="AH129" s="15" t="s">
        <v>105</v>
      </c>
      <c r="AI129" s="15" t="s">
        <v>108</v>
      </c>
      <c r="AJ129" s="59" t="s">
        <v>112</v>
      </c>
      <c r="AK129" s="15" t="s">
        <v>102</v>
      </c>
    </row>
    <row r="130" spans="33:37" x14ac:dyDescent="0.4">
      <c r="AG130" s="15" t="s">
        <v>100</v>
      </c>
      <c r="AH130" s="15" t="s">
        <v>105</v>
      </c>
      <c r="AI130" s="15" t="s">
        <v>108</v>
      </c>
      <c r="AJ130" s="15" t="s">
        <v>98</v>
      </c>
      <c r="AK130" s="15" t="s">
        <v>102</v>
      </c>
    </row>
    <row r="131" spans="33:37" x14ac:dyDescent="0.4">
      <c r="AG131" s="15" t="s">
        <v>100</v>
      </c>
      <c r="AH131" s="15" t="s">
        <v>105</v>
      </c>
      <c r="AI131" s="15" t="s">
        <v>105</v>
      </c>
      <c r="AJ131" s="15" t="s">
        <v>101</v>
      </c>
      <c r="AK131" s="15" t="s">
        <v>102</v>
      </c>
    </row>
    <row r="132" spans="33:37" x14ac:dyDescent="0.4">
      <c r="AG132" s="15" t="s">
        <v>100</v>
      </c>
      <c r="AH132" s="15" t="s">
        <v>105</v>
      </c>
      <c r="AI132" s="15" t="s">
        <v>105</v>
      </c>
      <c r="AJ132" s="15" t="s">
        <v>100</v>
      </c>
      <c r="AK132" s="15" t="s">
        <v>102</v>
      </c>
    </row>
    <row r="133" spans="33:37" x14ac:dyDescent="0.4">
      <c r="AG133" s="15" t="s">
        <v>100</v>
      </c>
      <c r="AH133" s="15" t="s">
        <v>105</v>
      </c>
      <c r="AI133" s="15" t="s">
        <v>105</v>
      </c>
      <c r="AJ133" s="15" t="s">
        <v>108</v>
      </c>
      <c r="AK133" s="15" t="s">
        <v>102</v>
      </c>
    </row>
    <row r="134" spans="33:37" x14ac:dyDescent="0.4">
      <c r="AG134" s="15" t="s">
        <v>100</v>
      </c>
      <c r="AH134" s="15" t="s">
        <v>105</v>
      </c>
      <c r="AI134" s="15" t="s">
        <v>105</v>
      </c>
      <c r="AJ134" s="15" t="s">
        <v>105</v>
      </c>
      <c r="AK134" s="15" t="s">
        <v>102</v>
      </c>
    </row>
    <row r="135" spans="33:37" x14ac:dyDescent="0.4">
      <c r="AG135" s="15" t="s">
        <v>100</v>
      </c>
      <c r="AH135" s="15" t="s">
        <v>105</v>
      </c>
      <c r="AI135" s="15" t="s">
        <v>105</v>
      </c>
      <c r="AJ135" s="59" t="s">
        <v>112</v>
      </c>
      <c r="AK135" s="15" t="s">
        <v>102</v>
      </c>
    </row>
    <row r="136" spans="33:37" x14ac:dyDescent="0.4">
      <c r="AG136" s="15" t="s">
        <v>100</v>
      </c>
      <c r="AH136" s="15" t="s">
        <v>105</v>
      </c>
      <c r="AI136" s="15" t="s">
        <v>105</v>
      </c>
      <c r="AJ136" s="15" t="s">
        <v>98</v>
      </c>
      <c r="AK136" s="15" t="s">
        <v>102</v>
      </c>
    </row>
    <row r="137" spans="33:37" x14ac:dyDescent="0.4">
      <c r="AG137" s="15" t="s">
        <v>100</v>
      </c>
      <c r="AH137" s="15" t="s">
        <v>105</v>
      </c>
      <c r="AI137" s="59" t="s">
        <v>112</v>
      </c>
      <c r="AJ137" s="15" t="s">
        <v>101</v>
      </c>
      <c r="AK137" s="15" t="s">
        <v>102</v>
      </c>
    </row>
    <row r="138" spans="33:37" x14ac:dyDescent="0.4">
      <c r="AG138" s="15" t="s">
        <v>100</v>
      </c>
      <c r="AH138" s="15" t="s">
        <v>105</v>
      </c>
      <c r="AI138" s="59" t="s">
        <v>112</v>
      </c>
      <c r="AJ138" s="15" t="s">
        <v>100</v>
      </c>
      <c r="AK138" s="15" t="s">
        <v>102</v>
      </c>
    </row>
    <row r="139" spans="33:37" x14ac:dyDescent="0.4">
      <c r="AG139" s="15" t="s">
        <v>100</v>
      </c>
      <c r="AH139" s="15" t="s">
        <v>105</v>
      </c>
      <c r="AI139" s="59" t="s">
        <v>112</v>
      </c>
      <c r="AJ139" s="15" t="s">
        <v>108</v>
      </c>
      <c r="AK139" s="15" t="s">
        <v>102</v>
      </c>
    </row>
    <row r="140" spans="33:37" x14ac:dyDescent="0.4">
      <c r="AG140" s="15" t="s">
        <v>100</v>
      </c>
      <c r="AH140" s="15" t="s">
        <v>105</v>
      </c>
      <c r="AI140" s="59" t="s">
        <v>112</v>
      </c>
      <c r="AJ140" s="15" t="s">
        <v>105</v>
      </c>
      <c r="AK140" s="15" t="s">
        <v>102</v>
      </c>
    </row>
    <row r="141" spans="33:37" x14ac:dyDescent="0.4">
      <c r="AG141" s="15" t="s">
        <v>100</v>
      </c>
      <c r="AH141" s="15" t="s">
        <v>105</v>
      </c>
      <c r="AI141" s="59" t="s">
        <v>112</v>
      </c>
      <c r="AJ141" s="59" t="s">
        <v>112</v>
      </c>
      <c r="AK141" s="15" t="s">
        <v>102</v>
      </c>
    </row>
    <row r="142" spans="33:37" x14ac:dyDescent="0.4">
      <c r="AG142" s="15" t="s">
        <v>100</v>
      </c>
      <c r="AH142" s="15" t="s">
        <v>105</v>
      </c>
      <c r="AI142" s="59" t="s">
        <v>112</v>
      </c>
      <c r="AJ142" s="15" t="s">
        <v>98</v>
      </c>
      <c r="AK142" s="15" t="s">
        <v>102</v>
      </c>
    </row>
    <row r="143" spans="33:37" x14ac:dyDescent="0.4">
      <c r="AG143" s="15" t="s">
        <v>100</v>
      </c>
      <c r="AH143" s="15" t="s">
        <v>105</v>
      </c>
      <c r="AI143" s="15" t="s">
        <v>98</v>
      </c>
      <c r="AJ143" s="15" t="s">
        <v>101</v>
      </c>
      <c r="AK143" s="15" t="s">
        <v>102</v>
      </c>
    </row>
    <row r="144" spans="33:37" x14ac:dyDescent="0.4">
      <c r="AG144" s="15" t="s">
        <v>100</v>
      </c>
      <c r="AH144" s="15" t="s">
        <v>105</v>
      </c>
      <c r="AI144" s="15" t="s">
        <v>98</v>
      </c>
      <c r="AJ144" s="15" t="s">
        <v>100</v>
      </c>
      <c r="AK144" s="15" t="s">
        <v>102</v>
      </c>
    </row>
    <row r="145" spans="33:37" x14ac:dyDescent="0.4">
      <c r="AG145" s="15" t="s">
        <v>100</v>
      </c>
      <c r="AH145" s="15" t="s">
        <v>105</v>
      </c>
      <c r="AI145" s="15" t="s">
        <v>98</v>
      </c>
      <c r="AJ145" s="15" t="s">
        <v>108</v>
      </c>
      <c r="AK145" s="15" t="s">
        <v>102</v>
      </c>
    </row>
    <row r="146" spans="33:37" x14ac:dyDescent="0.4">
      <c r="AG146" s="15" t="s">
        <v>100</v>
      </c>
      <c r="AH146" s="15" t="s">
        <v>105</v>
      </c>
      <c r="AI146" s="15" t="s">
        <v>98</v>
      </c>
      <c r="AJ146" s="15" t="s">
        <v>105</v>
      </c>
      <c r="AK146" s="15" t="s">
        <v>102</v>
      </c>
    </row>
    <row r="147" spans="33:37" x14ac:dyDescent="0.4">
      <c r="AG147" s="15" t="s">
        <v>100</v>
      </c>
      <c r="AH147" s="15" t="s">
        <v>105</v>
      </c>
      <c r="AI147" s="15" t="s">
        <v>98</v>
      </c>
      <c r="AJ147" s="59" t="s">
        <v>112</v>
      </c>
      <c r="AK147" s="15" t="s">
        <v>102</v>
      </c>
    </row>
    <row r="148" spans="33:37" x14ac:dyDescent="0.4">
      <c r="AG148" s="15" t="s">
        <v>100</v>
      </c>
      <c r="AH148" s="15" t="s">
        <v>105</v>
      </c>
      <c r="AI148" s="15" t="s">
        <v>98</v>
      </c>
      <c r="AJ148" s="15" t="s">
        <v>98</v>
      </c>
      <c r="AK148" s="15" t="s">
        <v>102</v>
      </c>
    </row>
    <row r="149" spans="33:37" x14ac:dyDescent="0.4">
      <c r="AG149" s="15" t="s">
        <v>100</v>
      </c>
      <c r="AH149" s="59" t="s">
        <v>112</v>
      </c>
      <c r="AI149" s="15" t="s">
        <v>101</v>
      </c>
      <c r="AJ149" s="15" t="s">
        <v>101</v>
      </c>
      <c r="AK149" s="15" t="s">
        <v>102</v>
      </c>
    </row>
    <row r="150" spans="33:37" x14ac:dyDescent="0.4">
      <c r="AG150" s="15" t="s">
        <v>100</v>
      </c>
      <c r="AH150" s="59" t="s">
        <v>112</v>
      </c>
      <c r="AI150" s="15" t="s">
        <v>101</v>
      </c>
      <c r="AJ150" s="15" t="s">
        <v>100</v>
      </c>
      <c r="AK150" s="15" t="s">
        <v>102</v>
      </c>
    </row>
    <row r="151" spans="33:37" x14ac:dyDescent="0.4">
      <c r="AG151" s="15" t="s">
        <v>100</v>
      </c>
      <c r="AH151" s="59" t="s">
        <v>112</v>
      </c>
      <c r="AI151" s="15" t="s">
        <v>101</v>
      </c>
      <c r="AJ151" s="15" t="s">
        <v>108</v>
      </c>
      <c r="AK151" s="15" t="s">
        <v>102</v>
      </c>
    </row>
    <row r="152" spans="33:37" x14ac:dyDescent="0.4">
      <c r="AG152" s="15" t="s">
        <v>100</v>
      </c>
      <c r="AH152" s="59" t="s">
        <v>112</v>
      </c>
      <c r="AI152" s="15" t="s">
        <v>101</v>
      </c>
      <c r="AJ152" s="15" t="s">
        <v>105</v>
      </c>
      <c r="AK152" s="15" t="s">
        <v>102</v>
      </c>
    </row>
    <row r="153" spans="33:37" x14ac:dyDescent="0.4">
      <c r="AG153" s="15" t="s">
        <v>100</v>
      </c>
      <c r="AH153" s="59" t="s">
        <v>112</v>
      </c>
      <c r="AI153" s="15" t="s">
        <v>101</v>
      </c>
      <c r="AJ153" s="59" t="s">
        <v>112</v>
      </c>
      <c r="AK153" s="15" t="s">
        <v>102</v>
      </c>
    </row>
    <row r="154" spans="33:37" x14ac:dyDescent="0.4">
      <c r="AG154" s="15" t="s">
        <v>100</v>
      </c>
      <c r="AH154" s="59" t="s">
        <v>112</v>
      </c>
      <c r="AI154" s="15" t="s">
        <v>101</v>
      </c>
      <c r="AJ154" s="15" t="s">
        <v>98</v>
      </c>
      <c r="AK154" s="15" t="s">
        <v>102</v>
      </c>
    </row>
    <row r="155" spans="33:37" x14ac:dyDescent="0.4">
      <c r="AG155" s="15" t="s">
        <v>100</v>
      </c>
      <c r="AH155" s="59" t="s">
        <v>112</v>
      </c>
      <c r="AI155" s="15" t="s">
        <v>100</v>
      </c>
      <c r="AJ155" s="15" t="s">
        <v>101</v>
      </c>
      <c r="AK155" s="15" t="s">
        <v>102</v>
      </c>
    </row>
    <row r="156" spans="33:37" x14ac:dyDescent="0.4">
      <c r="AG156" s="15" t="s">
        <v>100</v>
      </c>
      <c r="AH156" s="59" t="s">
        <v>112</v>
      </c>
      <c r="AI156" s="15" t="s">
        <v>100</v>
      </c>
      <c r="AJ156" s="15" t="s">
        <v>100</v>
      </c>
      <c r="AK156" s="15" t="s">
        <v>102</v>
      </c>
    </row>
    <row r="157" spans="33:37" x14ac:dyDescent="0.4">
      <c r="AG157" s="15" t="s">
        <v>100</v>
      </c>
      <c r="AH157" s="59" t="s">
        <v>112</v>
      </c>
      <c r="AI157" s="15" t="s">
        <v>100</v>
      </c>
      <c r="AJ157" s="15" t="s">
        <v>108</v>
      </c>
      <c r="AK157" s="15" t="s">
        <v>102</v>
      </c>
    </row>
    <row r="158" spans="33:37" x14ac:dyDescent="0.4">
      <c r="AG158" s="15" t="s">
        <v>100</v>
      </c>
      <c r="AH158" s="59" t="s">
        <v>112</v>
      </c>
      <c r="AI158" s="15" t="s">
        <v>100</v>
      </c>
      <c r="AJ158" s="15" t="s">
        <v>105</v>
      </c>
      <c r="AK158" s="15" t="s">
        <v>102</v>
      </c>
    </row>
    <row r="159" spans="33:37" x14ac:dyDescent="0.4">
      <c r="AG159" s="15" t="s">
        <v>100</v>
      </c>
      <c r="AH159" s="59" t="s">
        <v>112</v>
      </c>
      <c r="AI159" s="15" t="s">
        <v>100</v>
      </c>
      <c r="AJ159" s="59" t="s">
        <v>112</v>
      </c>
      <c r="AK159" s="15" t="s">
        <v>102</v>
      </c>
    </row>
    <row r="160" spans="33:37" x14ac:dyDescent="0.4">
      <c r="AG160" s="15" t="s">
        <v>100</v>
      </c>
      <c r="AH160" s="59" t="s">
        <v>112</v>
      </c>
      <c r="AI160" s="15" t="s">
        <v>100</v>
      </c>
      <c r="AJ160" s="15" t="s">
        <v>98</v>
      </c>
      <c r="AK160" s="15" t="s">
        <v>102</v>
      </c>
    </row>
    <row r="161" spans="33:37" x14ac:dyDescent="0.4">
      <c r="AG161" s="15" t="s">
        <v>100</v>
      </c>
      <c r="AH161" s="59" t="s">
        <v>112</v>
      </c>
      <c r="AI161" s="15" t="s">
        <v>108</v>
      </c>
      <c r="AJ161" s="15" t="s">
        <v>101</v>
      </c>
      <c r="AK161" s="15" t="s">
        <v>102</v>
      </c>
    </row>
    <row r="162" spans="33:37" x14ac:dyDescent="0.4">
      <c r="AG162" s="15" t="s">
        <v>100</v>
      </c>
      <c r="AH162" s="59" t="s">
        <v>112</v>
      </c>
      <c r="AI162" s="15" t="s">
        <v>108</v>
      </c>
      <c r="AJ162" s="15" t="s">
        <v>100</v>
      </c>
      <c r="AK162" s="15" t="s">
        <v>102</v>
      </c>
    </row>
    <row r="163" spans="33:37" x14ac:dyDescent="0.4">
      <c r="AG163" s="15" t="s">
        <v>100</v>
      </c>
      <c r="AH163" s="59" t="s">
        <v>112</v>
      </c>
      <c r="AI163" s="15" t="s">
        <v>108</v>
      </c>
      <c r="AJ163" s="15" t="s">
        <v>108</v>
      </c>
      <c r="AK163" s="15" t="s">
        <v>102</v>
      </c>
    </row>
    <row r="164" spans="33:37" x14ac:dyDescent="0.4">
      <c r="AG164" s="15" t="s">
        <v>100</v>
      </c>
      <c r="AH164" s="59" t="s">
        <v>112</v>
      </c>
      <c r="AI164" s="15" t="s">
        <v>108</v>
      </c>
      <c r="AJ164" s="15" t="s">
        <v>105</v>
      </c>
      <c r="AK164" s="15" t="s">
        <v>102</v>
      </c>
    </row>
    <row r="165" spans="33:37" x14ac:dyDescent="0.4">
      <c r="AG165" s="15" t="s">
        <v>100</v>
      </c>
      <c r="AH165" s="59" t="s">
        <v>112</v>
      </c>
      <c r="AI165" s="15" t="s">
        <v>108</v>
      </c>
      <c r="AJ165" s="59" t="s">
        <v>112</v>
      </c>
      <c r="AK165" s="15" t="s">
        <v>102</v>
      </c>
    </row>
    <row r="166" spans="33:37" x14ac:dyDescent="0.4">
      <c r="AG166" s="15" t="s">
        <v>100</v>
      </c>
      <c r="AH166" s="59" t="s">
        <v>112</v>
      </c>
      <c r="AI166" s="15" t="s">
        <v>108</v>
      </c>
      <c r="AJ166" s="15" t="s">
        <v>98</v>
      </c>
      <c r="AK166" s="15" t="s">
        <v>102</v>
      </c>
    </row>
    <row r="167" spans="33:37" x14ac:dyDescent="0.4">
      <c r="AG167" s="15" t="s">
        <v>100</v>
      </c>
      <c r="AH167" s="59" t="s">
        <v>112</v>
      </c>
      <c r="AI167" s="15" t="s">
        <v>105</v>
      </c>
      <c r="AJ167" s="15" t="s">
        <v>101</v>
      </c>
      <c r="AK167" s="15" t="s">
        <v>102</v>
      </c>
    </row>
    <row r="168" spans="33:37" x14ac:dyDescent="0.4">
      <c r="AG168" s="15" t="s">
        <v>100</v>
      </c>
      <c r="AH168" s="59" t="s">
        <v>112</v>
      </c>
      <c r="AI168" s="15" t="s">
        <v>105</v>
      </c>
      <c r="AJ168" s="15" t="s">
        <v>100</v>
      </c>
      <c r="AK168" s="15" t="s">
        <v>102</v>
      </c>
    </row>
    <row r="169" spans="33:37" x14ac:dyDescent="0.4">
      <c r="AG169" s="15" t="s">
        <v>100</v>
      </c>
      <c r="AH169" s="59" t="s">
        <v>112</v>
      </c>
      <c r="AI169" s="15" t="s">
        <v>105</v>
      </c>
      <c r="AJ169" s="15" t="s">
        <v>108</v>
      </c>
      <c r="AK169" s="15" t="s">
        <v>102</v>
      </c>
    </row>
    <row r="170" spans="33:37" x14ac:dyDescent="0.4">
      <c r="AG170" s="15" t="s">
        <v>100</v>
      </c>
      <c r="AH170" s="59" t="s">
        <v>112</v>
      </c>
      <c r="AI170" s="15" t="s">
        <v>105</v>
      </c>
      <c r="AJ170" s="15" t="s">
        <v>105</v>
      </c>
      <c r="AK170" s="15" t="s">
        <v>102</v>
      </c>
    </row>
    <row r="171" spans="33:37" x14ac:dyDescent="0.4">
      <c r="AG171" s="15" t="s">
        <v>100</v>
      </c>
      <c r="AH171" s="59" t="s">
        <v>112</v>
      </c>
      <c r="AI171" s="15" t="s">
        <v>105</v>
      </c>
      <c r="AJ171" s="59" t="s">
        <v>112</v>
      </c>
      <c r="AK171" s="15" t="s">
        <v>102</v>
      </c>
    </row>
    <row r="172" spans="33:37" x14ac:dyDescent="0.4">
      <c r="AG172" s="15" t="s">
        <v>100</v>
      </c>
      <c r="AH172" s="59" t="s">
        <v>112</v>
      </c>
      <c r="AI172" s="15" t="s">
        <v>105</v>
      </c>
      <c r="AJ172" s="15" t="s">
        <v>98</v>
      </c>
      <c r="AK172" s="15" t="s">
        <v>102</v>
      </c>
    </row>
    <row r="173" spans="33:37" x14ac:dyDescent="0.4">
      <c r="AG173" s="15" t="s">
        <v>100</v>
      </c>
      <c r="AH173" s="59" t="s">
        <v>112</v>
      </c>
      <c r="AI173" s="59" t="s">
        <v>112</v>
      </c>
      <c r="AJ173" s="15" t="s">
        <v>101</v>
      </c>
      <c r="AK173" s="15" t="s">
        <v>102</v>
      </c>
    </row>
    <row r="174" spans="33:37" x14ac:dyDescent="0.4">
      <c r="AG174" s="15" t="s">
        <v>100</v>
      </c>
      <c r="AH174" s="59" t="s">
        <v>112</v>
      </c>
      <c r="AI174" s="59" t="s">
        <v>112</v>
      </c>
      <c r="AJ174" s="15" t="s">
        <v>100</v>
      </c>
      <c r="AK174" s="15" t="s">
        <v>102</v>
      </c>
    </row>
    <row r="175" spans="33:37" x14ac:dyDescent="0.4">
      <c r="AG175" s="15" t="s">
        <v>100</v>
      </c>
      <c r="AH175" s="59" t="s">
        <v>112</v>
      </c>
      <c r="AI175" s="59" t="s">
        <v>112</v>
      </c>
      <c r="AJ175" s="15" t="s">
        <v>108</v>
      </c>
      <c r="AK175" s="15" t="s">
        <v>102</v>
      </c>
    </row>
    <row r="176" spans="33:37" x14ac:dyDescent="0.4">
      <c r="AG176" s="15" t="s">
        <v>100</v>
      </c>
      <c r="AH176" s="59" t="s">
        <v>112</v>
      </c>
      <c r="AI176" s="59" t="s">
        <v>112</v>
      </c>
      <c r="AJ176" s="15" t="s">
        <v>105</v>
      </c>
      <c r="AK176" s="15" t="s">
        <v>102</v>
      </c>
    </row>
    <row r="177" spans="33:37" x14ac:dyDescent="0.4">
      <c r="AG177" s="15" t="s">
        <v>100</v>
      </c>
      <c r="AH177" s="59" t="s">
        <v>112</v>
      </c>
      <c r="AI177" s="59" t="s">
        <v>112</v>
      </c>
      <c r="AJ177" s="59" t="s">
        <v>112</v>
      </c>
      <c r="AK177" s="15" t="s">
        <v>102</v>
      </c>
    </row>
    <row r="178" spans="33:37" x14ac:dyDescent="0.4">
      <c r="AG178" s="15" t="s">
        <v>100</v>
      </c>
      <c r="AH178" s="59" t="s">
        <v>112</v>
      </c>
      <c r="AI178" s="59" t="s">
        <v>112</v>
      </c>
      <c r="AJ178" s="15" t="s">
        <v>98</v>
      </c>
      <c r="AK178" s="15" t="s">
        <v>102</v>
      </c>
    </row>
    <row r="179" spans="33:37" x14ac:dyDescent="0.4">
      <c r="AG179" s="15" t="s">
        <v>100</v>
      </c>
      <c r="AH179" s="59" t="s">
        <v>112</v>
      </c>
      <c r="AI179" s="15" t="s">
        <v>98</v>
      </c>
      <c r="AJ179" s="15" t="s">
        <v>101</v>
      </c>
      <c r="AK179" s="15" t="s">
        <v>102</v>
      </c>
    </row>
    <row r="180" spans="33:37" x14ac:dyDescent="0.4">
      <c r="AG180" s="15" t="s">
        <v>100</v>
      </c>
      <c r="AH180" s="59" t="s">
        <v>112</v>
      </c>
      <c r="AI180" s="15" t="s">
        <v>98</v>
      </c>
      <c r="AJ180" s="15" t="s">
        <v>100</v>
      </c>
      <c r="AK180" s="15" t="s">
        <v>102</v>
      </c>
    </row>
    <row r="181" spans="33:37" x14ac:dyDescent="0.4">
      <c r="AG181" s="15" t="s">
        <v>100</v>
      </c>
      <c r="AH181" s="59" t="s">
        <v>112</v>
      </c>
      <c r="AI181" s="15" t="s">
        <v>98</v>
      </c>
      <c r="AJ181" s="15" t="s">
        <v>108</v>
      </c>
      <c r="AK181" s="15" t="s">
        <v>102</v>
      </c>
    </row>
    <row r="182" spans="33:37" x14ac:dyDescent="0.4">
      <c r="AG182" s="15" t="s">
        <v>100</v>
      </c>
      <c r="AH182" s="59" t="s">
        <v>112</v>
      </c>
      <c r="AI182" s="15" t="s">
        <v>98</v>
      </c>
      <c r="AJ182" s="15" t="s">
        <v>105</v>
      </c>
      <c r="AK182" s="15" t="s">
        <v>102</v>
      </c>
    </row>
    <row r="183" spans="33:37" x14ac:dyDescent="0.4">
      <c r="AG183" s="15" t="s">
        <v>100</v>
      </c>
      <c r="AH183" s="59" t="s">
        <v>112</v>
      </c>
      <c r="AI183" s="15" t="s">
        <v>98</v>
      </c>
      <c r="AJ183" s="59" t="s">
        <v>112</v>
      </c>
      <c r="AK183" s="15" t="s">
        <v>102</v>
      </c>
    </row>
    <row r="184" spans="33:37" x14ac:dyDescent="0.4">
      <c r="AG184" s="15" t="s">
        <v>100</v>
      </c>
      <c r="AH184" s="59" t="s">
        <v>112</v>
      </c>
      <c r="AI184" s="15" t="s">
        <v>98</v>
      </c>
      <c r="AJ184" s="15" t="s">
        <v>98</v>
      </c>
      <c r="AK184" s="15" t="s">
        <v>102</v>
      </c>
    </row>
    <row r="185" spans="33:37" x14ac:dyDescent="0.4">
      <c r="AG185" s="15" t="s">
        <v>100</v>
      </c>
      <c r="AH185" s="15" t="s">
        <v>98</v>
      </c>
      <c r="AI185" s="15" t="s">
        <v>101</v>
      </c>
      <c r="AJ185" s="15" t="s">
        <v>101</v>
      </c>
      <c r="AK185" s="15" t="s">
        <v>102</v>
      </c>
    </row>
    <row r="186" spans="33:37" x14ac:dyDescent="0.4">
      <c r="AG186" s="15" t="s">
        <v>100</v>
      </c>
      <c r="AH186" s="15" t="s">
        <v>98</v>
      </c>
      <c r="AI186" s="15" t="s">
        <v>101</v>
      </c>
      <c r="AJ186" s="15" t="s">
        <v>100</v>
      </c>
      <c r="AK186" s="15" t="s">
        <v>102</v>
      </c>
    </row>
    <row r="187" spans="33:37" x14ac:dyDescent="0.4">
      <c r="AG187" s="15" t="s">
        <v>100</v>
      </c>
      <c r="AH187" s="15" t="s">
        <v>98</v>
      </c>
      <c r="AI187" s="15" t="s">
        <v>101</v>
      </c>
      <c r="AJ187" s="15" t="s">
        <v>108</v>
      </c>
      <c r="AK187" s="15" t="s">
        <v>102</v>
      </c>
    </row>
    <row r="188" spans="33:37" x14ac:dyDescent="0.4">
      <c r="AG188" s="15" t="s">
        <v>100</v>
      </c>
      <c r="AH188" s="15" t="s">
        <v>98</v>
      </c>
      <c r="AI188" s="15" t="s">
        <v>101</v>
      </c>
      <c r="AJ188" s="15" t="s">
        <v>105</v>
      </c>
      <c r="AK188" s="15" t="s">
        <v>102</v>
      </c>
    </row>
    <row r="189" spans="33:37" x14ac:dyDescent="0.4">
      <c r="AG189" s="15" t="s">
        <v>100</v>
      </c>
      <c r="AH189" s="15" t="s">
        <v>98</v>
      </c>
      <c r="AI189" s="15" t="s">
        <v>101</v>
      </c>
      <c r="AJ189" s="59" t="s">
        <v>112</v>
      </c>
      <c r="AK189" s="15" t="s">
        <v>102</v>
      </c>
    </row>
    <row r="190" spans="33:37" x14ac:dyDescent="0.4">
      <c r="AG190" s="15" t="s">
        <v>100</v>
      </c>
      <c r="AH190" s="15" t="s">
        <v>98</v>
      </c>
      <c r="AI190" s="15" t="s">
        <v>101</v>
      </c>
      <c r="AJ190" s="15" t="s">
        <v>98</v>
      </c>
      <c r="AK190" s="15" t="s">
        <v>102</v>
      </c>
    </row>
    <row r="191" spans="33:37" x14ac:dyDescent="0.4">
      <c r="AG191" s="15" t="s">
        <v>100</v>
      </c>
      <c r="AH191" s="15" t="s">
        <v>98</v>
      </c>
      <c r="AI191" s="15" t="s">
        <v>100</v>
      </c>
      <c r="AJ191" s="15" t="s">
        <v>101</v>
      </c>
      <c r="AK191" s="15" t="s">
        <v>102</v>
      </c>
    </row>
    <row r="192" spans="33:37" x14ac:dyDescent="0.4">
      <c r="AG192" s="15" t="s">
        <v>100</v>
      </c>
      <c r="AH192" s="15" t="s">
        <v>98</v>
      </c>
      <c r="AI192" s="15" t="s">
        <v>100</v>
      </c>
      <c r="AJ192" s="15" t="s">
        <v>100</v>
      </c>
      <c r="AK192" s="15" t="s">
        <v>102</v>
      </c>
    </row>
    <row r="193" spans="33:37" x14ac:dyDescent="0.4">
      <c r="AG193" s="15" t="s">
        <v>100</v>
      </c>
      <c r="AH193" s="15" t="s">
        <v>98</v>
      </c>
      <c r="AI193" s="15" t="s">
        <v>100</v>
      </c>
      <c r="AJ193" s="15" t="s">
        <v>108</v>
      </c>
      <c r="AK193" s="15" t="s">
        <v>102</v>
      </c>
    </row>
    <row r="194" spans="33:37" x14ac:dyDescent="0.4">
      <c r="AG194" s="15" t="s">
        <v>100</v>
      </c>
      <c r="AH194" s="15" t="s">
        <v>98</v>
      </c>
      <c r="AI194" s="15" t="s">
        <v>100</v>
      </c>
      <c r="AJ194" s="15" t="s">
        <v>105</v>
      </c>
      <c r="AK194" s="15" t="s">
        <v>102</v>
      </c>
    </row>
    <row r="195" spans="33:37" x14ac:dyDescent="0.4">
      <c r="AG195" s="15" t="s">
        <v>100</v>
      </c>
      <c r="AH195" s="15" t="s">
        <v>98</v>
      </c>
      <c r="AI195" s="15" t="s">
        <v>100</v>
      </c>
      <c r="AJ195" s="59" t="s">
        <v>112</v>
      </c>
      <c r="AK195" s="15" t="s">
        <v>102</v>
      </c>
    </row>
    <row r="196" spans="33:37" x14ac:dyDescent="0.4">
      <c r="AG196" s="15" t="s">
        <v>100</v>
      </c>
      <c r="AH196" s="15" t="s">
        <v>98</v>
      </c>
      <c r="AI196" s="15" t="s">
        <v>100</v>
      </c>
      <c r="AJ196" s="15" t="s">
        <v>98</v>
      </c>
      <c r="AK196" s="15" t="s">
        <v>102</v>
      </c>
    </row>
    <row r="197" spans="33:37" x14ac:dyDescent="0.4">
      <c r="AG197" s="15" t="s">
        <v>100</v>
      </c>
      <c r="AH197" s="15" t="s">
        <v>98</v>
      </c>
      <c r="AI197" s="15" t="s">
        <v>108</v>
      </c>
      <c r="AJ197" s="15" t="s">
        <v>101</v>
      </c>
      <c r="AK197" s="15" t="s">
        <v>102</v>
      </c>
    </row>
    <row r="198" spans="33:37" x14ac:dyDescent="0.4">
      <c r="AG198" s="15" t="s">
        <v>100</v>
      </c>
      <c r="AH198" s="15" t="s">
        <v>98</v>
      </c>
      <c r="AI198" s="15" t="s">
        <v>108</v>
      </c>
      <c r="AJ198" s="15" t="s">
        <v>100</v>
      </c>
      <c r="AK198" s="15" t="s">
        <v>102</v>
      </c>
    </row>
    <row r="199" spans="33:37" x14ac:dyDescent="0.4">
      <c r="AG199" s="15" t="s">
        <v>100</v>
      </c>
      <c r="AH199" s="15" t="s">
        <v>98</v>
      </c>
      <c r="AI199" s="15" t="s">
        <v>108</v>
      </c>
      <c r="AJ199" s="15" t="s">
        <v>108</v>
      </c>
      <c r="AK199" s="15" t="s">
        <v>102</v>
      </c>
    </row>
    <row r="200" spans="33:37" x14ac:dyDescent="0.4">
      <c r="AG200" s="15" t="s">
        <v>100</v>
      </c>
      <c r="AH200" s="15" t="s">
        <v>98</v>
      </c>
      <c r="AI200" s="15" t="s">
        <v>108</v>
      </c>
      <c r="AJ200" s="15" t="s">
        <v>105</v>
      </c>
      <c r="AK200" s="15" t="s">
        <v>102</v>
      </c>
    </row>
    <row r="201" spans="33:37" x14ac:dyDescent="0.4">
      <c r="AG201" s="15" t="s">
        <v>100</v>
      </c>
      <c r="AH201" s="15" t="s">
        <v>98</v>
      </c>
      <c r="AI201" s="15" t="s">
        <v>108</v>
      </c>
      <c r="AJ201" s="59" t="s">
        <v>112</v>
      </c>
      <c r="AK201" s="15" t="s">
        <v>102</v>
      </c>
    </row>
    <row r="202" spans="33:37" x14ac:dyDescent="0.4">
      <c r="AG202" s="15" t="s">
        <v>100</v>
      </c>
      <c r="AH202" s="15" t="s">
        <v>98</v>
      </c>
      <c r="AI202" s="15" t="s">
        <v>108</v>
      </c>
      <c r="AJ202" s="15" t="s">
        <v>98</v>
      </c>
      <c r="AK202" s="15" t="s">
        <v>102</v>
      </c>
    </row>
    <row r="203" spans="33:37" x14ac:dyDescent="0.4">
      <c r="AG203" s="15" t="s">
        <v>100</v>
      </c>
      <c r="AH203" s="15" t="s">
        <v>98</v>
      </c>
      <c r="AI203" s="15" t="s">
        <v>105</v>
      </c>
      <c r="AJ203" s="15" t="s">
        <v>101</v>
      </c>
      <c r="AK203" s="15" t="s">
        <v>102</v>
      </c>
    </row>
    <row r="204" spans="33:37" x14ac:dyDescent="0.4">
      <c r="AG204" s="15" t="s">
        <v>100</v>
      </c>
      <c r="AH204" s="15" t="s">
        <v>98</v>
      </c>
      <c r="AI204" s="15" t="s">
        <v>105</v>
      </c>
      <c r="AJ204" s="15" t="s">
        <v>100</v>
      </c>
      <c r="AK204" s="15" t="s">
        <v>102</v>
      </c>
    </row>
    <row r="205" spans="33:37" x14ac:dyDescent="0.4">
      <c r="AG205" s="15" t="s">
        <v>100</v>
      </c>
      <c r="AH205" s="15" t="s">
        <v>98</v>
      </c>
      <c r="AI205" s="15" t="s">
        <v>105</v>
      </c>
      <c r="AJ205" s="15" t="s">
        <v>108</v>
      </c>
      <c r="AK205" s="15" t="s">
        <v>102</v>
      </c>
    </row>
    <row r="206" spans="33:37" x14ac:dyDescent="0.4">
      <c r="AG206" s="15" t="s">
        <v>100</v>
      </c>
      <c r="AH206" s="15" t="s">
        <v>98</v>
      </c>
      <c r="AI206" s="15" t="s">
        <v>105</v>
      </c>
      <c r="AJ206" s="15" t="s">
        <v>105</v>
      </c>
      <c r="AK206" s="15" t="s">
        <v>102</v>
      </c>
    </row>
    <row r="207" spans="33:37" x14ac:dyDescent="0.4">
      <c r="AG207" s="15" t="s">
        <v>100</v>
      </c>
      <c r="AH207" s="15" t="s">
        <v>98</v>
      </c>
      <c r="AI207" s="15" t="s">
        <v>105</v>
      </c>
      <c r="AJ207" s="59" t="s">
        <v>112</v>
      </c>
      <c r="AK207" s="15" t="s">
        <v>102</v>
      </c>
    </row>
    <row r="208" spans="33:37" x14ac:dyDescent="0.4">
      <c r="AG208" s="15" t="s">
        <v>100</v>
      </c>
      <c r="AH208" s="15" t="s">
        <v>98</v>
      </c>
      <c r="AI208" s="15" t="s">
        <v>105</v>
      </c>
      <c r="AJ208" s="15" t="s">
        <v>98</v>
      </c>
      <c r="AK208" s="15" t="s">
        <v>102</v>
      </c>
    </row>
    <row r="209" spans="33:37" x14ac:dyDescent="0.4">
      <c r="AG209" s="15" t="s">
        <v>100</v>
      </c>
      <c r="AH209" s="15" t="s">
        <v>98</v>
      </c>
      <c r="AI209" s="59" t="s">
        <v>112</v>
      </c>
      <c r="AJ209" s="15" t="s">
        <v>101</v>
      </c>
      <c r="AK209" s="15" t="s">
        <v>102</v>
      </c>
    </row>
    <row r="210" spans="33:37" x14ac:dyDescent="0.4">
      <c r="AG210" s="15" t="s">
        <v>100</v>
      </c>
      <c r="AH210" s="15" t="s">
        <v>98</v>
      </c>
      <c r="AI210" s="59" t="s">
        <v>112</v>
      </c>
      <c r="AJ210" s="15" t="s">
        <v>100</v>
      </c>
      <c r="AK210" s="15" t="s">
        <v>102</v>
      </c>
    </row>
    <row r="211" spans="33:37" x14ac:dyDescent="0.4">
      <c r="AG211" s="15" t="s">
        <v>100</v>
      </c>
      <c r="AH211" s="15" t="s">
        <v>98</v>
      </c>
      <c r="AI211" s="59" t="s">
        <v>112</v>
      </c>
      <c r="AJ211" s="15" t="s">
        <v>108</v>
      </c>
      <c r="AK211" s="15" t="s">
        <v>102</v>
      </c>
    </row>
    <row r="212" spans="33:37" x14ac:dyDescent="0.4">
      <c r="AG212" s="15" t="s">
        <v>100</v>
      </c>
      <c r="AH212" s="15" t="s">
        <v>98</v>
      </c>
      <c r="AI212" s="59" t="s">
        <v>112</v>
      </c>
      <c r="AJ212" s="15" t="s">
        <v>105</v>
      </c>
      <c r="AK212" s="15" t="s">
        <v>102</v>
      </c>
    </row>
    <row r="213" spans="33:37" x14ac:dyDescent="0.4">
      <c r="AG213" s="15" t="s">
        <v>100</v>
      </c>
      <c r="AH213" s="15" t="s">
        <v>98</v>
      </c>
      <c r="AI213" s="59" t="s">
        <v>112</v>
      </c>
      <c r="AJ213" s="59" t="s">
        <v>112</v>
      </c>
      <c r="AK213" s="15" t="s">
        <v>102</v>
      </c>
    </row>
    <row r="214" spans="33:37" x14ac:dyDescent="0.4">
      <c r="AG214" s="15" t="s">
        <v>100</v>
      </c>
      <c r="AH214" s="15" t="s">
        <v>98</v>
      </c>
      <c r="AI214" s="59" t="s">
        <v>112</v>
      </c>
      <c r="AJ214" s="15" t="s">
        <v>98</v>
      </c>
      <c r="AK214" s="15" t="s">
        <v>102</v>
      </c>
    </row>
    <row r="215" spans="33:37" x14ac:dyDescent="0.4">
      <c r="AG215" s="15" t="s">
        <v>100</v>
      </c>
      <c r="AH215" s="15" t="s">
        <v>98</v>
      </c>
      <c r="AI215" s="15" t="s">
        <v>98</v>
      </c>
      <c r="AJ215" s="15" t="s">
        <v>101</v>
      </c>
      <c r="AK215" s="15" t="s">
        <v>102</v>
      </c>
    </row>
    <row r="216" spans="33:37" x14ac:dyDescent="0.4">
      <c r="AG216" s="15" t="s">
        <v>100</v>
      </c>
      <c r="AH216" s="15" t="s">
        <v>98</v>
      </c>
      <c r="AI216" s="15" t="s">
        <v>98</v>
      </c>
      <c r="AJ216" s="15" t="s">
        <v>100</v>
      </c>
      <c r="AK216" s="15" t="s">
        <v>102</v>
      </c>
    </row>
    <row r="217" spans="33:37" x14ac:dyDescent="0.4">
      <c r="AG217" s="15" t="s">
        <v>100</v>
      </c>
      <c r="AH217" s="15" t="s">
        <v>98</v>
      </c>
      <c r="AI217" s="15" t="s">
        <v>98</v>
      </c>
      <c r="AJ217" s="15" t="s">
        <v>108</v>
      </c>
      <c r="AK217" s="15" t="s">
        <v>102</v>
      </c>
    </row>
    <row r="218" spans="33:37" x14ac:dyDescent="0.4">
      <c r="AG218" s="15" t="s">
        <v>100</v>
      </c>
      <c r="AH218" s="15" t="s">
        <v>98</v>
      </c>
      <c r="AI218" s="15" t="s">
        <v>98</v>
      </c>
      <c r="AJ218" s="15" t="s">
        <v>105</v>
      </c>
      <c r="AK218" s="15" t="s">
        <v>102</v>
      </c>
    </row>
    <row r="219" spans="33:37" x14ac:dyDescent="0.4">
      <c r="AG219" s="15" t="s">
        <v>100</v>
      </c>
      <c r="AH219" s="15" t="s">
        <v>98</v>
      </c>
      <c r="AI219" s="15" t="s">
        <v>98</v>
      </c>
      <c r="AJ219" s="59" t="s">
        <v>112</v>
      </c>
      <c r="AK219" s="15" t="s">
        <v>102</v>
      </c>
    </row>
    <row r="220" spans="33:37" x14ac:dyDescent="0.4">
      <c r="AG220" s="15" t="s">
        <v>100</v>
      </c>
      <c r="AH220" s="15" t="s">
        <v>98</v>
      </c>
      <c r="AI220" s="15" t="s">
        <v>98</v>
      </c>
      <c r="AJ220" s="15" t="s">
        <v>98</v>
      </c>
      <c r="AK220" s="15" t="s">
        <v>102</v>
      </c>
    </row>
    <row r="221" spans="33:37" x14ac:dyDescent="0.4">
      <c r="AG221" s="72" t="s">
        <v>101</v>
      </c>
      <c r="AH221" s="72" t="s">
        <v>101</v>
      </c>
      <c r="AI221" s="72" t="s">
        <v>101</v>
      </c>
      <c r="AJ221" s="72" t="s">
        <v>101</v>
      </c>
      <c r="AK221" s="15" t="s">
        <v>102</v>
      </c>
    </row>
    <row r="222" spans="33:37" x14ac:dyDescent="0.4">
      <c r="AG222" s="72" t="s">
        <v>101</v>
      </c>
      <c r="AH222" s="72" t="s">
        <v>101</v>
      </c>
      <c r="AI222" s="72" t="s">
        <v>101</v>
      </c>
      <c r="AJ222" s="72" t="s">
        <v>100</v>
      </c>
      <c r="AK222" s="15" t="s">
        <v>102</v>
      </c>
    </row>
    <row r="223" spans="33:37" x14ac:dyDescent="0.4">
      <c r="AG223" s="72" t="s">
        <v>101</v>
      </c>
      <c r="AH223" s="72" t="s">
        <v>101</v>
      </c>
      <c r="AI223" s="72" t="s">
        <v>101</v>
      </c>
      <c r="AJ223" s="72" t="s">
        <v>108</v>
      </c>
      <c r="AK223" s="15" t="s">
        <v>102</v>
      </c>
    </row>
    <row r="224" spans="33:37" x14ac:dyDescent="0.4">
      <c r="AG224" s="72" t="s">
        <v>101</v>
      </c>
      <c r="AH224" s="72" t="s">
        <v>101</v>
      </c>
      <c r="AI224" s="72" t="s">
        <v>101</v>
      </c>
      <c r="AJ224" s="72" t="s">
        <v>105</v>
      </c>
      <c r="AK224" s="15" t="s">
        <v>102</v>
      </c>
    </row>
    <row r="225" spans="33:37" x14ac:dyDescent="0.4">
      <c r="AG225" s="72" t="s">
        <v>101</v>
      </c>
      <c r="AH225" s="72" t="s">
        <v>101</v>
      </c>
      <c r="AI225" s="72" t="s">
        <v>101</v>
      </c>
      <c r="AJ225" s="73" t="s">
        <v>112</v>
      </c>
      <c r="AK225" s="15" t="s">
        <v>102</v>
      </c>
    </row>
    <row r="226" spans="33:37" x14ac:dyDescent="0.4">
      <c r="AG226" s="72" t="s">
        <v>101</v>
      </c>
      <c r="AH226" s="72" t="s">
        <v>101</v>
      </c>
      <c r="AI226" s="72" t="s">
        <v>101</v>
      </c>
      <c r="AJ226" s="72" t="s">
        <v>98</v>
      </c>
      <c r="AK226" s="15" t="s">
        <v>102</v>
      </c>
    </row>
    <row r="227" spans="33:37" x14ac:dyDescent="0.4">
      <c r="AG227" s="72" t="s">
        <v>101</v>
      </c>
      <c r="AH227" s="72" t="s">
        <v>101</v>
      </c>
      <c r="AI227" s="72" t="s">
        <v>100</v>
      </c>
      <c r="AJ227" s="72" t="s">
        <v>101</v>
      </c>
      <c r="AK227" s="15" t="s">
        <v>102</v>
      </c>
    </row>
    <row r="228" spans="33:37" x14ac:dyDescent="0.4">
      <c r="AG228" s="72" t="s">
        <v>101</v>
      </c>
      <c r="AH228" s="72" t="s">
        <v>101</v>
      </c>
      <c r="AI228" s="72" t="s">
        <v>100</v>
      </c>
      <c r="AJ228" s="72" t="s">
        <v>100</v>
      </c>
      <c r="AK228" s="15" t="s">
        <v>102</v>
      </c>
    </row>
    <row r="229" spans="33:37" x14ac:dyDescent="0.4">
      <c r="AG229" s="72" t="s">
        <v>101</v>
      </c>
      <c r="AH229" s="72" t="s">
        <v>101</v>
      </c>
      <c r="AI229" s="72" t="s">
        <v>100</v>
      </c>
      <c r="AJ229" s="72" t="s">
        <v>108</v>
      </c>
      <c r="AK229" s="15" t="s">
        <v>102</v>
      </c>
    </row>
    <row r="230" spans="33:37" x14ac:dyDescent="0.4">
      <c r="AG230" s="72" t="s">
        <v>101</v>
      </c>
      <c r="AH230" s="72" t="s">
        <v>101</v>
      </c>
      <c r="AI230" s="72" t="s">
        <v>100</v>
      </c>
      <c r="AJ230" s="72" t="s">
        <v>105</v>
      </c>
      <c r="AK230" s="15" t="s">
        <v>102</v>
      </c>
    </row>
    <row r="231" spans="33:37" x14ac:dyDescent="0.4">
      <c r="AG231" s="72" t="s">
        <v>101</v>
      </c>
      <c r="AH231" s="72" t="s">
        <v>101</v>
      </c>
      <c r="AI231" s="72" t="s">
        <v>100</v>
      </c>
      <c r="AJ231" s="73" t="s">
        <v>112</v>
      </c>
      <c r="AK231" s="15" t="s">
        <v>102</v>
      </c>
    </row>
    <row r="232" spans="33:37" x14ac:dyDescent="0.4">
      <c r="AG232" s="72" t="s">
        <v>101</v>
      </c>
      <c r="AH232" s="72" t="s">
        <v>101</v>
      </c>
      <c r="AI232" s="72" t="s">
        <v>100</v>
      </c>
      <c r="AJ232" s="72" t="s">
        <v>98</v>
      </c>
      <c r="AK232" s="15" t="s">
        <v>102</v>
      </c>
    </row>
    <row r="233" spans="33:37" x14ac:dyDescent="0.4">
      <c r="AG233" s="72" t="s">
        <v>101</v>
      </c>
      <c r="AH233" s="72" t="s">
        <v>101</v>
      </c>
      <c r="AI233" s="72" t="s">
        <v>108</v>
      </c>
      <c r="AJ233" s="72" t="s">
        <v>101</v>
      </c>
      <c r="AK233" s="15" t="s">
        <v>102</v>
      </c>
    </row>
    <row r="234" spans="33:37" x14ac:dyDescent="0.4">
      <c r="AG234" s="72" t="s">
        <v>101</v>
      </c>
      <c r="AH234" s="72" t="s">
        <v>101</v>
      </c>
      <c r="AI234" s="72" t="s">
        <v>108</v>
      </c>
      <c r="AJ234" s="72" t="s">
        <v>100</v>
      </c>
      <c r="AK234" s="15" t="s">
        <v>102</v>
      </c>
    </row>
    <row r="235" spans="33:37" x14ac:dyDescent="0.4">
      <c r="AG235" s="72" t="s">
        <v>101</v>
      </c>
      <c r="AH235" s="72" t="s">
        <v>101</v>
      </c>
      <c r="AI235" s="72" t="s">
        <v>108</v>
      </c>
      <c r="AJ235" s="72" t="s">
        <v>108</v>
      </c>
      <c r="AK235" s="15" t="s">
        <v>102</v>
      </c>
    </row>
    <row r="236" spans="33:37" x14ac:dyDescent="0.4">
      <c r="AG236" s="72" t="s">
        <v>101</v>
      </c>
      <c r="AH236" s="72" t="s">
        <v>101</v>
      </c>
      <c r="AI236" s="72" t="s">
        <v>108</v>
      </c>
      <c r="AJ236" s="72" t="s">
        <v>105</v>
      </c>
      <c r="AK236" s="15" t="s">
        <v>102</v>
      </c>
    </row>
    <row r="237" spans="33:37" x14ac:dyDescent="0.4">
      <c r="AG237" s="72" t="s">
        <v>101</v>
      </c>
      <c r="AH237" s="72" t="s">
        <v>101</v>
      </c>
      <c r="AI237" s="72" t="s">
        <v>108</v>
      </c>
      <c r="AJ237" s="73" t="s">
        <v>112</v>
      </c>
      <c r="AK237" s="15" t="s">
        <v>102</v>
      </c>
    </row>
    <row r="238" spans="33:37" x14ac:dyDescent="0.4">
      <c r="AG238" s="72" t="s">
        <v>101</v>
      </c>
      <c r="AH238" s="72" t="s">
        <v>101</v>
      </c>
      <c r="AI238" s="72" t="s">
        <v>108</v>
      </c>
      <c r="AJ238" s="72" t="s">
        <v>98</v>
      </c>
      <c r="AK238" s="15" t="s">
        <v>102</v>
      </c>
    </row>
    <row r="239" spans="33:37" x14ac:dyDescent="0.4">
      <c r="AG239" s="72" t="s">
        <v>101</v>
      </c>
      <c r="AH239" s="72" t="s">
        <v>101</v>
      </c>
      <c r="AI239" s="72" t="s">
        <v>105</v>
      </c>
      <c r="AJ239" s="72" t="s">
        <v>101</v>
      </c>
      <c r="AK239" s="15" t="s">
        <v>102</v>
      </c>
    </row>
    <row r="240" spans="33:37" x14ac:dyDescent="0.4">
      <c r="AG240" s="72" t="s">
        <v>101</v>
      </c>
      <c r="AH240" s="72" t="s">
        <v>101</v>
      </c>
      <c r="AI240" s="72" t="s">
        <v>105</v>
      </c>
      <c r="AJ240" s="72" t="s">
        <v>100</v>
      </c>
      <c r="AK240" s="15" t="s">
        <v>102</v>
      </c>
    </row>
    <row r="241" spans="33:37" x14ac:dyDescent="0.4">
      <c r="AG241" s="72" t="s">
        <v>101</v>
      </c>
      <c r="AH241" s="72" t="s">
        <v>101</v>
      </c>
      <c r="AI241" s="72" t="s">
        <v>105</v>
      </c>
      <c r="AJ241" s="72" t="s">
        <v>108</v>
      </c>
      <c r="AK241" s="15" t="s">
        <v>102</v>
      </c>
    </row>
    <row r="242" spans="33:37" x14ac:dyDescent="0.4">
      <c r="AG242" s="72" t="s">
        <v>101</v>
      </c>
      <c r="AH242" s="72" t="s">
        <v>101</v>
      </c>
      <c r="AI242" s="72" t="s">
        <v>105</v>
      </c>
      <c r="AJ242" s="72" t="s">
        <v>105</v>
      </c>
      <c r="AK242" s="15" t="s">
        <v>102</v>
      </c>
    </row>
    <row r="243" spans="33:37" x14ac:dyDescent="0.4">
      <c r="AG243" s="72" t="s">
        <v>101</v>
      </c>
      <c r="AH243" s="72" t="s">
        <v>101</v>
      </c>
      <c r="AI243" s="72" t="s">
        <v>105</v>
      </c>
      <c r="AJ243" s="73" t="s">
        <v>112</v>
      </c>
      <c r="AK243" s="15" t="s">
        <v>102</v>
      </c>
    </row>
    <row r="244" spans="33:37" x14ac:dyDescent="0.4">
      <c r="AG244" s="72" t="s">
        <v>101</v>
      </c>
      <c r="AH244" s="72" t="s">
        <v>101</v>
      </c>
      <c r="AI244" s="72" t="s">
        <v>105</v>
      </c>
      <c r="AJ244" s="72" t="s">
        <v>98</v>
      </c>
      <c r="AK244" s="15" t="s">
        <v>102</v>
      </c>
    </row>
    <row r="245" spans="33:37" x14ac:dyDescent="0.4">
      <c r="AG245" s="72" t="s">
        <v>101</v>
      </c>
      <c r="AH245" s="72" t="s">
        <v>101</v>
      </c>
      <c r="AI245" s="73" t="s">
        <v>112</v>
      </c>
      <c r="AJ245" s="72" t="s">
        <v>101</v>
      </c>
      <c r="AK245" s="15" t="s">
        <v>102</v>
      </c>
    </row>
    <row r="246" spans="33:37" x14ac:dyDescent="0.4">
      <c r="AG246" s="72" t="s">
        <v>101</v>
      </c>
      <c r="AH246" s="72" t="s">
        <v>101</v>
      </c>
      <c r="AI246" s="73" t="s">
        <v>112</v>
      </c>
      <c r="AJ246" s="72" t="s">
        <v>100</v>
      </c>
      <c r="AK246" s="15" t="s">
        <v>102</v>
      </c>
    </row>
    <row r="247" spans="33:37" x14ac:dyDescent="0.4">
      <c r="AG247" s="72" t="s">
        <v>101</v>
      </c>
      <c r="AH247" s="72" t="s">
        <v>101</v>
      </c>
      <c r="AI247" s="73" t="s">
        <v>112</v>
      </c>
      <c r="AJ247" s="72" t="s">
        <v>108</v>
      </c>
      <c r="AK247" s="15" t="s">
        <v>102</v>
      </c>
    </row>
    <row r="248" spans="33:37" x14ac:dyDescent="0.4">
      <c r="AG248" s="72" t="s">
        <v>101</v>
      </c>
      <c r="AH248" s="72" t="s">
        <v>101</v>
      </c>
      <c r="AI248" s="73" t="s">
        <v>112</v>
      </c>
      <c r="AJ248" s="72" t="s">
        <v>105</v>
      </c>
      <c r="AK248" s="15" t="s">
        <v>102</v>
      </c>
    </row>
    <row r="249" spans="33:37" x14ac:dyDescent="0.4">
      <c r="AG249" s="72" t="s">
        <v>101</v>
      </c>
      <c r="AH249" s="72" t="s">
        <v>101</v>
      </c>
      <c r="AI249" s="73" t="s">
        <v>112</v>
      </c>
      <c r="AJ249" s="73" t="s">
        <v>112</v>
      </c>
      <c r="AK249" s="15" t="s">
        <v>102</v>
      </c>
    </row>
    <row r="250" spans="33:37" x14ac:dyDescent="0.4">
      <c r="AG250" s="72" t="s">
        <v>101</v>
      </c>
      <c r="AH250" s="72" t="s">
        <v>101</v>
      </c>
      <c r="AI250" s="73" t="s">
        <v>112</v>
      </c>
      <c r="AJ250" s="72" t="s">
        <v>98</v>
      </c>
      <c r="AK250" s="15" t="s">
        <v>102</v>
      </c>
    </row>
    <row r="251" spans="33:37" x14ac:dyDescent="0.4">
      <c r="AG251" s="72" t="s">
        <v>101</v>
      </c>
      <c r="AH251" s="72" t="s">
        <v>101</v>
      </c>
      <c r="AI251" s="72" t="s">
        <v>98</v>
      </c>
      <c r="AJ251" s="72" t="s">
        <v>101</v>
      </c>
      <c r="AK251" s="15" t="s">
        <v>102</v>
      </c>
    </row>
    <row r="252" spans="33:37" x14ac:dyDescent="0.4">
      <c r="AG252" s="72" t="s">
        <v>101</v>
      </c>
      <c r="AH252" s="72" t="s">
        <v>101</v>
      </c>
      <c r="AI252" s="72" t="s">
        <v>98</v>
      </c>
      <c r="AJ252" s="72" t="s">
        <v>100</v>
      </c>
      <c r="AK252" s="15" t="s">
        <v>102</v>
      </c>
    </row>
    <row r="253" spans="33:37" x14ac:dyDescent="0.4">
      <c r="AG253" s="72" t="s">
        <v>101</v>
      </c>
      <c r="AH253" s="72" t="s">
        <v>101</v>
      </c>
      <c r="AI253" s="72" t="s">
        <v>98</v>
      </c>
      <c r="AJ253" s="72" t="s">
        <v>108</v>
      </c>
      <c r="AK253" s="15" t="s">
        <v>102</v>
      </c>
    </row>
    <row r="254" spans="33:37" x14ac:dyDescent="0.4">
      <c r="AG254" s="72" t="s">
        <v>101</v>
      </c>
      <c r="AH254" s="72" t="s">
        <v>101</v>
      </c>
      <c r="AI254" s="72" t="s">
        <v>98</v>
      </c>
      <c r="AJ254" s="72" t="s">
        <v>105</v>
      </c>
      <c r="AK254" s="15" t="s">
        <v>102</v>
      </c>
    </row>
    <row r="255" spans="33:37" x14ac:dyDescent="0.4">
      <c r="AG255" s="72" t="s">
        <v>101</v>
      </c>
      <c r="AH255" s="72" t="s">
        <v>101</v>
      </c>
      <c r="AI255" s="72" t="s">
        <v>98</v>
      </c>
      <c r="AJ255" s="73" t="s">
        <v>112</v>
      </c>
      <c r="AK255" s="15" t="s">
        <v>102</v>
      </c>
    </row>
    <row r="256" spans="33:37" x14ac:dyDescent="0.4">
      <c r="AG256" s="72" t="s">
        <v>101</v>
      </c>
      <c r="AH256" s="72" t="s">
        <v>101</v>
      </c>
      <c r="AI256" s="72" t="s">
        <v>98</v>
      </c>
      <c r="AJ256" s="72" t="s">
        <v>98</v>
      </c>
      <c r="AK256" s="15" t="s">
        <v>102</v>
      </c>
    </row>
    <row r="257" spans="33:37" x14ac:dyDescent="0.4">
      <c r="AG257" s="72" t="s">
        <v>101</v>
      </c>
      <c r="AH257" s="72" t="s">
        <v>100</v>
      </c>
      <c r="AI257" s="72" t="s">
        <v>101</v>
      </c>
      <c r="AJ257" s="72" t="s">
        <v>101</v>
      </c>
      <c r="AK257" s="15" t="s">
        <v>102</v>
      </c>
    </row>
    <row r="258" spans="33:37" x14ac:dyDescent="0.4">
      <c r="AG258" s="72" t="s">
        <v>101</v>
      </c>
      <c r="AH258" s="72" t="s">
        <v>100</v>
      </c>
      <c r="AI258" s="72" t="s">
        <v>101</v>
      </c>
      <c r="AJ258" s="72" t="s">
        <v>100</v>
      </c>
      <c r="AK258" s="15" t="s">
        <v>102</v>
      </c>
    </row>
    <row r="259" spans="33:37" x14ac:dyDescent="0.4">
      <c r="AG259" s="72" t="s">
        <v>101</v>
      </c>
      <c r="AH259" s="72" t="s">
        <v>100</v>
      </c>
      <c r="AI259" s="72" t="s">
        <v>101</v>
      </c>
      <c r="AJ259" s="72" t="s">
        <v>108</v>
      </c>
      <c r="AK259" s="15" t="s">
        <v>102</v>
      </c>
    </row>
    <row r="260" spans="33:37" x14ac:dyDescent="0.4">
      <c r="AG260" s="72" t="s">
        <v>101</v>
      </c>
      <c r="AH260" s="72" t="s">
        <v>100</v>
      </c>
      <c r="AI260" s="72" t="s">
        <v>101</v>
      </c>
      <c r="AJ260" s="72" t="s">
        <v>105</v>
      </c>
      <c r="AK260" s="15" t="s">
        <v>102</v>
      </c>
    </row>
    <row r="261" spans="33:37" x14ac:dyDescent="0.4">
      <c r="AG261" s="72" t="s">
        <v>101</v>
      </c>
      <c r="AH261" s="72" t="s">
        <v>100</v>
      </c>
      <c r="AI261" s="72" t="s">
        <v>101</v>
      </c>
      <c r="AJ261" s="73" t="s">
        <v>112</v>
      </c>
      <c r="AK261" s="15" t="s">
        <v>102</v>
      </c>
    </row>
    <row r="262" spans="33:37" x14ac:dyDescent="0.4">
      <c r="AG262" s="72" t="s">
        <v>101</v>
      </c>
      <c r="AH262" s="72" t="s">
        <v>100</v>
      </c>
      <c r="AI262" s="72" t="s">
        <v>101</v>
      </c>
      <c r="AJ262" s="72" t="s">
        <v>98</v>
      </c>
      <c r="AK262" s="15" t="s">
        <v>102</v>
      </c>
    </row>
    <row r="263" spans="33:37" x14ac:dyDescent="0.4">
      <c r="AG263" s="72" t="s">
        <v>101</v>
      </c>
      <c r="AH263" s="72" t="s">
        <v>100</v>
      </c>
      <c r="AI263" s="72" t="s">
        <v>100</v>
      </c>
      <c r="AJ263" s="72" t="s">
        <v>101</v>
      </c>
      <c r="AK263" s="15" t="s">
        <v>102</v>
      </c>
    </row>
    <row r="264" spans="33:37" x14ac:dyDescent="0.4">
      <c r="AG264" s="72" t="s">
        <v>101</v>
      </c>
      <c r="AH264" s="72" t="s">
        <v>100</v>
      </c>
      <c r="AI264" s="72" t="s">
        <v>100</v>
      </c>
      <c r="AJ264" s="72" t="s">
        <v>100</v>
      </c>
      <c r="AK264" s="15" t="s">
        <v>102</v>
      </c>
    </row>
    <row r="265" spans="33:37" x14ac:dyDescent="0.4">
      <c r="AG265" s="72" t="s">
        <v>101</v>
      </c>
      <c r="AH265" s="72" t="s">
        <v>100</v>
      </c>
      <c r="AI265" s="72" t="s">
        <v>100</v>
      </c>
      <c r="AJ265" s="72" t="s">
        <v>108</v>
      </c>
      <c r="AK265" s="15" t="s">
        <v>102</v>
      </c>
    </row>
    <row r="266" spans="33:37" x14ac:dyDescent="0.4">
      <c r="AG266" s="72" t="s">
        <v>101</v>
      </c>
      <c r="AH266" s="72" t="s">
        <v>100</v>
      </c>
      <c r="AI266" s="72" t="s">
        <v>100</v>
      </c>
      <c r="AJ266" s="72" t="s">
        <v>105</v>
      </c>
      <c r="AK266" s="15" t="s">
        <v>102</v>
      </c>
    </row>
    <row r="267" spans="33:37" x14ac:dyDescent="0.4">
      <c r="AG267" s="72" t="s">
        <v>101</v>
      </c>
      <c r="AH267" s="72" t="s">
        <v>100</v>
      </c>
      <c r="AI267" s="72" t="s">
        <v>100</v>
      </c>
      <c r="AJ267" s="73" t="s">
        <v>112</v>
      </c>
      <c r="AK267" s="15" t="s">
        <v>102</v>
      </c>
    </row>
    <row r="268" spans="33:37" x14ac:dyDescent="0.4">
      <c r="AG268" s="72" t="s">
        <v>101</v>
      </c>
      <c r="AH268" s="72" t="s">
        <v>100</v>
      </c>
      <c r="AI268" s="72" t="s">
        <v>100</v>
      </c>
      <c r="AJ268" s="72" t="s">
        <v>98</v>
      </c>
      <c r="AK268" s="15" t="s">
        <v>102</v>
      </c>
    </row>
    <row r="269" spans="33:37" x14ac:dyDescent="0.4">
      <c r="AG269" s="72" t="s">
        <v>101</v>
      </c>
      <c r="AH269" s="72" t="s">
        <v>100</v>
      </c>
      <c r="AI269" s="72" t="s">
        <v>108</v>
      </c>
      <c r="AJ269" s="72" t="s">
        <v>101</v>
      </c>
      <c r="AK269" s="15" t="s">
        <v>102</v>
      </c>
    </row>
    <row r="270" spans="33:37" x14ac:dyDescent="0.4">
      <c r="AG270" s="72" t="s">
        <v>101</v>
      </c>
      <c r="AH270" s="72" t="s">
        <v>100</v>
      </c>
      <c r="AI270" s="72" t="s">
        <v>108</v>
      </c>
      <c r="AJ270" s="72" t="s">
        <v>100</v>
      </c>
      <c r="AK270" s="15" t="s">
        <v>102</v>
      </c>
    </row>
    <row r="271" spans="33:37" x14ac:dyDescent="0.4">
      <c r="AG271" s="72" t="s">
        <v>101</v>
      </c>
      <c r="AH271" s="72" t="s">
        <v>100</v>
      </c>
      <c r="AI271" s="72" t="s">
        <v>108</v>
      </c>
      <c r="AJ271" s="72" t="s">
        <v>108</v>
      </c>
      <c r="AK271" s="15" t="s">
        <v>102</v>
      </c>
    </row>
    <row r="272" spans="33:37" x14ac:dyDescent="0.4">
      <c r="AG272" s="72" t="s">
        <v>101</v>
      </c>
      <c r="AH272" s="72" t="s">
        <v>100</v>
      </c>
      <c r="AI272" s="72" t="s">
        <v>108</v>
      </c>
      <c r="AJ272" s="72" t="s">
        <v>105</v>
      </c>
      <c r="AK272" s="15" t="s">
        <v>102</v>
      </c>
    </row>
    <row r="273" spans="33:37" x14ac:dyDescent="0.4">
      <c r="AG273" s="72" t="s">
        <v>101</v>
      </c>
      <c r="AH273" s="72" t="s">
        <v>100</v>
      </c>
      <c r="AI273" s="72" t="s">
        <v>108</v>
      </c>
      <c r="AJ273" s="73" t="s">
        <v>112</v>
      </c>
      <c r="AK273" s="15" t="s">
        <v>102</v>
      </c>
    </row>
    <row r="274" spans="33:37" x14ac:dyDescent="0.4">
      <c r="AG274" s="72" t="s">
        <v>101</v>
      </c>
      <c r="AH274" s="72" t="s">
        <v>100</v>
      </c>
      <c r="AI274" s="72" t="s">
        <v>108</v>
      </c>
      <c r="AJ274" s="72" t="s">
        <v>98</v>
      </c>
      <c r="AK274" s="15" t="s">
        <v>102</v>
      </c>
    </row>
    <row r="275" spans="33:37" x14ac:dyDescent="0.4">
      <c r="AG275" s="72" t="s">
        <v>101</v>
      </c>
      <c r="AH275" s="72" t="s">
        <v>100</v>
      </c>
      <c r="AI275" s="72" t="s">
        <v>105</v>
      </c>
      <c r="AJ275" s="72" t="s">
        <v>101</v>
      </c>
      <c r="AK275" s="15" t="s">
        <v>102</v>
      </c>
    </row>
    <row r="276" spans="33:37" x14ac:dyDescent="0.4">
      <c r="AG276" s="72" t="s">
        <v>101</v>
      </c>
      <c r="AH276" s="72" t="s">
        <v>100</v>
      </c>
      <c r="AI276" s="72" t="s">
        <v>105</v>
      </c>
      <c r="AJ276" s="72" t="s">
        <v>100</v>
      </c>
      <c r="AK276" s="15" t="s">
        <v>102</v>
      </c>
    </row>
    <row r="277" spans="33:37" x14ac:dyDescent="0.4">
      <c r="AG277" s="72" t="s">
        <v>101</v>
      </c>
      <c r="AH277" s="72" t="s">
        <v>100</v>
      </c>
      <c r="AI277" s="72" t="s">
        <v>105</v>
      </c>
      <c r="AJ277" s="72" t="s">
        <v>108</v>
      </c>
      <c r="AK277" s="15" t="s">
        <v>102</v>
      </c>
    </row>
    <row r="278" spans="33:37" x14ac:dyDescent="0.4">
      <c r="AG278" s="72" t="s">
        <v>101</v>
      </c>
      <c r="AH278" s="72" t="s">
        <v>100</v>
      </c>
      <c r="AI278" s="72" t="s">
        <v>105</v>
      </c>
      <c r="AJ278" s="72" t="s">
        <v>105</v>
      </c>
      <c r="AK278" s="15" t="s">
        <v>102</v>
      </c>
    </row>
    <row r="279" spans="33:37" x14ac:dyDescent="0.4">
      <c r="AG279" s="72" t="s">
        <v>101</v>
      </c>
      <c r="AH279" s="72" t="s">
        <v>100</v>
      </c>
      <c r="AI279" s="72" t="s">
        <v>105</v>
      </c>
      <c r="AJ279" s="73" t="s">
        <v>112</v>
      </c>
      <c r="AK279" s="15" t="s">
        <v>102</v>
      </c>
    </row>
    <row r="280" spans="33:37" x14ac:dyDescent="0.4">
      <c r="AG280" s="72" t="s">
        <v>101</v>
      </c>
      <c r="AH280" s="72" t="s">
        <v>100</v>
      </c>
      <c r="AI280" s="72" t="s">
        <v>105</v>
      </c>
      <c r="AJ280" s="72" t="s">
        <v>98</v>
      </c>
      <c r="AK280" s="15" t="s">
        <v>102</v>
      </c>
    </row>
    <row r="281" spans="33:37" x14ac:dyDescent="0.4">
      <c r="AG281" s="72" t="s">
        <v>101</v>
      </c>
      <c r="AH281" s="72" t="s">
        <v>100</v>
      </c>
      <c r="AI281" s="73" t="s">
        <v>112</v>
      </c>
      <c r="AJ281" s="72" t="s">
        <v>101</v>
      </c>
      <c r="AK281" s="15" t="s">
        <v>102</v>
      </c>
    </row>
    <row r="282" spans="33:37" x14ac:dyDescent="0.4">
      <c r="AG282" s="72" t="s">
        <v>101</v>
      </c>
      <c r="AH282" s="72" t="s">
        <v>100</v>
      </c>
      <c r="AI282" s="73" t="s">
        <v>112</v>
      </c>
      <c r="AJ282" s="72" t="s">
        <v>100</v>
      </c>
      <c r="AK282" s="15" t="s">
        <v>102</v>
      </c>
    </row>
    <row r="283" spans="33:37" x14ac:dyDescent="0.4">
      <c r="AG283" s="72" t="s">
        <v>101</v>
      </c>
      <c r="AH283" s="72" t="s">
        <v>100</v>
      </c>
      <c r="AI283" s="73" t="s">
        <v>112</v>
      </c>
      <c r="AJ283" s="72" t="s">
        <v>108</v>
      </c>
      <c r="AK283" s="15" t="s">
        <v>102</v>
      </c>
    </row>
    <row r="284" spans="33:37" x14ac:dyDescent="0.4">
      <c r="AG284" s="72" t="s">
        <v>101</v>
      </c>
      <c r="AH284" s="72" t="s">
        <v>100</v>
      </c>
      <c r="AI284" s="73" t="s">
        <v>112</v>
      </c>
      <c r="AJ284" s="72" t="s">
        <v>105</v>
      </c>
      <c r="AK284" s="15" t="s">
        <v>102</v>
      </c>
    </row>
    <row r="285" spans="33:37" x14ac:dyDescent="0.4">
      <c r="AG285" s="72" t="s">
        <v>101</v>
      </c>
      <c r="AH285" s="72" t="s">
        <v>100</v>
      </c>
      <c r="AI285" s="73" t="s">
        <v>112</v>
      </c>
      <c r="AJ285" s="73" t="s">
        <v>112</v>
      </c>
      <c r="AK285" s="15" t="s">
        <v>102</v>
      </c>
    </row>
    <row r="286" spans="33:37" x14ac:dyDescent="0.4">
      <c r="AG286" s="72" t="s">
        <v>101</v>
      </c>
      <c r="AH286" s="72" t="s">
        <v>100</v>
      </c>
      <c r="AI286" s="73" t="s">
        <v>112</v>
      </c>
      <c r="AJ286" s="72" t="s">
        <v>98</v>
      </c>
      <c r="AK286" s="15" t="s">
        <v>102</v>
      </c>
    </row>
    <row r="287" spans="33:37" x14ac:dyDescent="0.4">
      <c r="AG287" s="72" t="s">
        <v>101</v>
      </c>
      <c r="AH287" s="72" t="s">
        <v>100</v>
      </c>
      <c r="AI287" s="72" t="s">
        <v>98</v>
      </c>
      <c r="AJ287" s="72" t="s">
        <v>101</v>
      </c>
      <c r="AK287" s="15" t="s">
        <v>102</v>
      </c>
    </row>
    <row r="288" spans="33:37" x14ac:dyDescent="0.4">
      <c r="AG288" s="72" t="s">
        <v>101</v>
      </c>
      <c r="AH288" s="72" t="s">
        <v>100</v>
      </c>
      <c r="AI288" s="72" t="s">
        <v>98</v>
      </c>
      <c r="AJ288" s="72" t="s">
        <v>100</v>
      </c>
      <c r="AK288" s="15" t="s">
        <v>102</v>
      </c>
    </row>
    <row r="289" spans="33:37" x14ac:dyDescent="0.4">
      <c r="AG289" s="72" t="s">
        <v>101</v>
      </c>
      <c r="AH289" s="72" t="s">
        <v>100</v>
      </c>
      <c r="AI289" s="72" t="s">
        <v>98</v>
      </c>
      <c r="AJ289" s="72" t="s">
        <v>108</v>
      </c>
      <c r="AK289" s="15" t="s">
        <v>102</v>
      </c>
    </row>
    <row r="290" spans="33:37" x14ac:dyDescent="0.4">
      <c r="AG290" s="72" t="s">
        <v>101</v>
      </c>
      <c r="AH290" s="72" t="s">
        <v>100</v>
      </c>
      <c r="AI290" s="72" t="s">
        <v>98</v>
      </c>
      <c r="AJ290" s="72" t="s">
        <v>105</v>
      </c>
      <c r="AK290" s="15" t="s">
        <v>102</v>
      </c>
    </row>
    <row r="291" spans="33:37" x14ac:dyDescent="0.4">
      <c r="AG291" s="72" t="s">
        <v>101</v>
      </c>
      <c r="AH291" s="72" t="s">
        <v>100</v>
      </c>
      <c r="AI291" s="72" t="s">
        <v>98</v>
      </c>
      <c r="AJ291" s="73" t="s">
        <v>112</v>
      </c>
      <c r="AK291" s="15" t="s">
        <v>102</v>
      </c>
    </row>
    <row r="292" spans="33:37" x14ac:dyDescent="0.4">
      <c r="AG292" s="72" t="s">
        <v>101</v>
      </c>
      <c r="AH292" s="72" t="s">
        <v>100</v>
      </c>
      <c r="AI292" s="72" t="s">
        <v>98</v>
      </c>
      <c r="AJ292" s="72" t="s">
        <v>98</v>
      </c>
      <c r="AK292" s="15" t="s">
        <v>102</v>
      </c>
    </row>
    <row r="293" spans="33:37" x14ac:dyDescent="0.4">
      <c r="AG293" s="72" t="s">
        <v>101</v>
      </c>
      <c r="AH293" s="72" t="s">
        <v>108</v>
      </c>
      <c r="AI293" s="72" t="s">
        <v>101</v>
      </c>
      <c r="AJ293" s="72" t="s">
        <v>101</v>
      </c>
      <c r="AK293" s="15" t="s">
        <v>102</v>
      </c>
    </row>
    <row r="294" spans="33:37" x14ac:dyDescent="0.4">
      <c r="AG294" s="72" t="s">
        <v>101</v>
      </c>
      <c r="AH294" s="72" t="s">
        <v>108</v>
      </c>
      <c r="AI294" s="72" t="s">
        <v>101</v>
      </c>
      <c r="AJ294" s="72" t="s">
        <v>100</v>
      </c>
      <c r="AK294" s="15" t="s">
        <v>102</v>
      </c>
    </row>
    <row r="295" spans="33:37" x14ac:dyDescent="0.4">
      <c r="AG295" s="72" t="s">
        <v>101</v>
      </c>
      <c r="AH295" s="72" t="s">
        <v>108</v>
      </c>
      <c r="AI295" s="72" t="s">
        <v>101</v>
      </c>
      <c r="AJ295" s="72" t="s">
        <v>108</v>
      </c>
      <c r="AK295" s="15" t="s">
        <v>102</v>
      </c>
    </row>
    <row r="296" spans="33:37" x14ac:dyDescent="0.4">
      <c r="AG296" s="72" t="s">
        <v>101</v>
      </c>
      <c r="AH296" s="72" t="s">
        <v>108</v>
      </c>
      <c r="AI296" s="72" t="s">
        <v>101</v>
      </c>
      <c r="AJ296" s="72" t="s">
        <v>105</v>
      </c>
      <c r="AK296" s="15" t="s">
        <v>102</v>
      </c>
    </row>
    <row r="297" spans="33:37" x14ac:dyDescent="0.4">
      <c r="AG297" s="72" t="s">
        <v>101</v>
      </c>
      <c r="AH297" s="72" t="s">
        <v>108</v>
      </c>
      <c r="AI297" s="72" t="s">
        <v>101</v>
      </c>
      <c r="AJ297" s="73" t="s">
        <v>112</v>
      </c>
      <c r="AK297" s="15" t="s">
        <v>102</v>
      </c>
    </row>
    <row r="298" spans="33:37" x14ac:dyDescent="0.4">
      <c r="AG298" s="72" t="s">
        <v>101</v>
      </c>
      <c r="AH298" s="72" t="s">
        <v>108</v>
      </c>
      <c r="AI298" s="72" t="s">
        <v>101</v>
      </c>
      <c r="AJ298" s="72" t="s">
        <v>98</v>
      </c>
      <c r="AK298" s="15" t="s">
        <v>102</v>
      </c>
    </row>
    <row r="299" spans="33:37" x14ac:dyDescent="0.4">
      <c r="AG299" s="72" t="s">
        <v>101</v>
      </c>
      <c r="AH299" s="72" t="s">
        <v>108</v>
      </c>
      <c r="AI299" s="72" t="s">
        <v>100</v>
      </c>
      <c r="AJ299" s="72" t="s">
        <v>101</v>
      </c>
      <c r="AK299" s="15" t="s">
        <v>102</v>
      </c>
    </row>
    <row r="300" spans="33:37" x14ac:dyDescent="0.4">
      <c r="AG300" s="72" t="s">
        <v>101</v>
      </c>
      <c r="AH300" s="72" t="s">
        <v>108</v>
      </c>
      <c r="AI300" s="72" t="s">
        <v>100</v>
      </c>
      <c r="AJ300" s="72" t="s">
        <v>100</v>
      </c>
      <c r="AK300" s="15" t="s">
        <v>102</v>
      </c>
    </row>
    <row r="301" spans="33:37" x14ac:dyDescent="0.4">
      <c r="AG301" s="72" t="s">
        <v>101</v>
      </c>
      <c r="AH301" s="72" t="s">
        <v>108</v>
      </c>
      <c r="AI301" s="72" t="s">
        <v>100</v>
      </c>
      <c r="AJ301" s="72" t="s">
        <v>108</v>
      </c>
      <c r="AK301" s="15" t="s">
        <v>102</v>
      </c>
    </row>
    <row r="302" spans="33:37" x14ac:dyDescent="0.4">
      <c r="AG302" s="72" t="s">
        <v>101</v>
      </c>
      <c r="AH302" s="72" t="s">
        <v>108</v>
      </c>
      <c r="AI302" s="72" t="s">
        <v>100</v>
      </c>
      <c r="AJ302" s="72" t="s">
        <v>105</v>
      </c>
      <c r="AK302" s="15" t="s">
        <v>102</v>
      </c>
    </row>
    <row r="303" spans="33:37" x14ac:dyDescent="0.4">
      <c r="AG303" s="72" t="s">
        <v>101</v>
      </c>
      <c r="AH303" s="72" t="s">
        <v>108</v>
      </c>
      <c r="AI303" s="72" t="s">
        <v>100</v>
      </c>
      <c r="AJ303" s="73" t="s">
        <v>112</v>
      </c>
      <c r="AK303" s="15" t="s">
        <v>102</v>
      </c>
    </row>
    <row r="304" spans="33:37" x14ac:dyDescent="0.4">
      <c r="AG304" s="72" t="s">
        <v>101</v>
      </c>
      <c r="AH304" s="72" t="s">
        <v>108</v>
      </c>
      <c r="AI304" s="72" t="s">
        <v>100</v>
      </c>
      <c r="AJ304" s="72" t="s">
        <v>98</v>
      </c>
      <c r="AK304" s="15" t="s">
        <v>102</v>
      </c>
    </row>
    <row r="305" spans="33:37" x14ac:dyDescent="0.4">
      <c r="AG305" s="72" t="s">
        <v>101</v>
      </c>
      <c r="AH305" s="72" t="s">
        <v>108</v>
      </c>
      <c r="AI305" s="72" t="s">
        <v>108</v>
      </c>
      <c r="AJ305" s="72" t="s">
        <v>101</v>
      </c>
      <c r="AK305" s="15" t="s">
        <v>102</v>
      </c>
    </row>
    <row r="306" spans="33:37" x14ac:dyDescent="0.4">
      <c r="AG306" s="72" t="s">
        <v>101</v>
      </c>
      <c r="AH306" s="72" t="s">
        <v>108</v>
      </c>
      <c r="AI306" s="72" t="s">
        <v>108</v>
      </c>
      <c r="AJ306" s="72" t="s">
        <v>100</v>
      </c>
      <c r="AK306" s="15" t="s">
        <v>102</v>
      </c>
    </row>
    <row r="307" spans="33:37" x14ac:dyDescent="0.4">
      <c r="AG307" s="72" t="s">
        <v>101</v>
      </c>
      <c r="AH307" s="72" t="s">
        <v>108</v>
      </c>
      <c r="AI307" s="72" t="s">
        <v>108</v>
      </c>
      <c r="AJ307" s="72" t="s">
        <v>108</v>
      </c>
      <c r="AK307" s="15" t="s">
        <v>102</v>
      </c>
    </row>
    <row r="308" spans="33:37" x14ac:dyDescent="0.4">
      <c r="AG308" s="72" t="s">
        <v>101</v>
      </c>
      <c r="AH308" s="72" t="s">
        <v>108</v>
      </c>
      <c r="AI308" s="72" t="s">
        <v>108</v>
      </c>
      <c r="AJ308" s="72" t="s">
        <v>105</v>
      </c>
      <c r="AK308" s="15" t="s">
        <v>102</v>
      </c>
    </row>
    <row r="309" spans="33:37" x14ac:dyDescent="0.4">
      <c r="AG309" s="72" t="s">
        <v>101</v>
      </c>
      <c r="AH309" s="72" t="s">
        <v>108</v>
      </c>
      <c r="AI309" s="72" t="s">
        <v>108</v>
      </c>
      <c r="AJ309" s="73" t="s">
        <v>112</v>
      </c>
      <c r="AK309" s="15" t="s">
        <v>102</v>
      </c>
    </row>
    <row r="310" spans="33:37" x14ac:dyDescent="0.4">
      <c r="AG310" s="72" t="s">
        <v>101</v>
      </c>
      <c r="AH310" s="72" t="s">
        <v>108</v>
      </c>
      <c r="AI310" s="72" t="s">
        <v>108</v>
      </c>
      <c r="AJ310" s="72" t="s">
        <v>98</v>
      </c>
      <c r="AK310" s="15" t="s">
        <v>102</v>
      </c>
    </row>
    <row r="311" spans="33:37" x14ac:dyDescent="0.4">
      <c r="AG311" s="72" t="s">
        <v>101</v>
      </c>
      <c r="AH311" s="72" t="s">
        <v>108</v>
      </c>
      <c r="AI311" s="72" t="s">
        <v>105</v>
      </c>
      <c r="AJ311" s="72" t="s">
        <v>101</v>
      </c>
      <c r="AK311" s="15" t="s">
        <v>102</v>
      </c>
    </row>
    <row r="312" spans="33:37" x14ac:dyDescent="0.4">
      <c r="AG312" s="72" t="s">
        <v>101</v>
      </c>
      <c r="AH312" s="72" t="s">
        <v>108</v>
      </c>
      <c r="AI312" s="72" t="s">
        <v>105</v>
      </c>
      <c r="AJ312" s="72" t="s">
        <v>100</v>
      </c>
      <c r="AK312" s="15" t="s">
        <v>102</v>
      </c>
    </row>
    <row r="313" spans="33:37" x14ac:dyDescent="0.4">
      <c r="AG313" s="72" t="s">
        <v>101</v>
      </c>
      <c r="AH313" s="72" t="s">
        <v>108</v>
      </c>
      <c r="AI313" s="72" t="s">
        <v>105</v>
      </c>
      <c r="AJ313" s="72" t="s">
        <v>108</v>
      </c>
      <c r="AK313" s="15" t="s">
        <v>102</v>
      </c>
    </row>
    <row r="314" spans="33:37" x14ac:dyDescent="0.4">
      <c r="AG314" s="72" t="s">
        <v>101</v>
      </c>
      <c r="AH314" s="72" t="s">
        <v>108</v>
      </c>
      <c r="AI314" s="72" t="s">
        <v>105</v>
      </c>
      <c r="AJ314" s="72" t="s">
        <v>105</v>
      </c>
      <c r="AK314" s="15" t="s">
        <v>102</v>
      </c>
    </row>
    <row r="315" spans="33:37" x14ac:dyDescent="0.4">
      <c r="AG315" s="72" t="s">
        <v>101</v>
      </c>
      <c r="AH315" s="72" t="s">
        <v>108</v>
      </c>
      <c r="AI315" s="72" t="s">
        <v>105</v>
      </c>
      <c r="AJ315" s="73" t="s">
        <v>112</v>
      </c>
      <c r="AK315" s="15" t="s">
        <v>102</v>
      </c>
    </row>
    <row r="316" spans="33:37" x14ac:dyDescent="0.4">
      <c r="AG316" s="72" t="s">
        <v>101</v>
      </c>
      <c r="AH316" s="72" t="s">
        <v>108</v>
      </c>
      <c r="AI316" s="72" t="s">
        <v>105</v>
      </c>
      <c r="AJ316" s="72" t="s">
        <v>98</v>
      </c>
      <c r="AK316" s="15" t="s">
        <v>102</v>
      </c>
    </row>
    <row r="317" spans="33:37" x14ac:dyDescent="0.4">
      <c r="AG317" s="72" t="s">
        <v>101</v>
      </c>
      <c r="AH317" s="72" t="s">
        <v>108</v>
      </c>
      <c r="AI317" s="73" t="s">
        <v>112</v>
      </c>
      <c r="AJ317" s="72" t="s">
        <v>101</v>
      </c>
      <c r="AK317" s="15" t="s">
        <v>102</v>
      </c>
    </row>
    <row r="318" spans="33:37" x14ac:dyDescent="0.4">
      <c r="AG318" s="72" t="s">
        <v>101</v>
      </c>
      <c r="AH318" s="72" t="s">
        <v>108</v>
      </c>
      <c r="AI318" s="73" t="s">
        <v>112</v>
      </c>
      <c r="AJ318" s="72" t="s">
        <v>100</v>
      </c>
      <c r="AK318" s="15" t="s">
        <v>102</v>
      </c>
    </row>
    <row r="319" spans="33:37" x14ac:dyDescent="0.4">
      <c r="AG319" s="72" t="s">
        <v>101</v>
      </c>
      <c r="AH319" s="72" t="s">
        <v>108</v>
      </c>
      <c r="AI319" s="73" t="s">
        <v>112</v>
      </c>
      <c r="AJ319" s="72" t="s">
        <v>108</v>
      </c>
      <c r="AK319" s="15" t="s">
        <v>102</v>
      </c>
    </row>
    <row r="320" spans="33:37" x14ac:dyDescent="0.4">
      <c r="AG320" s="72" t="s">
        <v>101</v>
      </c>
      <c r="AH320" s="72" t="s">
        <v>108</v>
      </c>
      <c r="AI320" s="73" t="s">
        <v>112</v>
      </c>
      <c r="AJ320" s="72" t="s">
        <v>105</v>
      </c>
      <c r="AK320" s="15" t="s">
        <v>102</v>
      </c>
    </row>
    <row r="321" spans="33:37" x14ac:dyDescent="0.4">
      <c r="AG321" s="72" t="s">
        <v>101</v>
      </c>
      <c r="AH321" s="72" t="s">
        <v>108</v>
      </c>
      <c r="AI321" s="73" t="s">
        <v>112</v>
      </c>
      <c r="AJ321" s="73" t="s">
        <v>112</v>
      </c>
      <c r="AK321" s="15" t="s">
        <v>102</v>
      </c>
    </row>
    <row r="322" spans="33:37" x14ac:dyDescent="0.4">
      <c r="AG322" s="72" t="s">
        <v>101</v>
      </c>
      <c r="AH322" s="72" t="s">
        <v>108</v>
      </c>
      <c r="AI322" s="73" t="s">
        <v>112</v>
      </c>
      <c r="AJ322" s="72" t="s">
        <v>98</v>
      </c>
      <c r="AK322" s="15" t="s">
        <v>102</v>
      </c>
    </row>
    <row r="323" spans="33:37" x14ac:dyDescent="0.4">
      <c r="AG323" s="72" t="s">
        <v>101</v>
      </c>
      <c r="AH323" s="72" t="s">
        <v>108</v>
      </c>
      <c r="AI323" s="72" t="s">
        <v>98</v>
      </c>
      <c r="AJ323" s="72" t="s">
        <v>101</v>
      </c>
      <c r="AK323" s="15" t="s">
        <v>102</v>
      </c>
    </row>
    <row r="324" spans="33:37" x14ac:dyDescent="0.4">
      <c r="AG324" s="72" t="s">
        <v>101</v>
      </c>
      <c r="AH324" s="72" t="s">
        <v>108</v>
      </c>
      <c r="AI324" s="72" t="s">
        <v>98</v>
      </c>
      <c r="AJ324" s="72" t="s">
        <v>100</v>
      </c>
      <c r="AK324" s="15" t="s">
        <v>102</v>
      </c>
    </row>
    <row r="325" spans="33:37" x14ac:dyDescent="0.4">
      <c r="AG325" s="72" t="s">
        <v>101</v>
      </c>
      <c r="AH325" s="72" t="s">
        <v>108</v>
      </c>
      <c r="AI325" s="72" t="s">
        <v>98</v>
      </c>
      <c r="AJ325" s="72" t="s">
        <v>108</v>
      </c>
      <c r="AK325" s="15" t="s">
        <v>102</v>
      </c>
    </row>
    <row r="326" spans="33:37" x14ac:dyDescent="0.4">
      <c r="AG326" s="72" t="s">
        <v>101</v>
      </c>
      <c r="AH326" s="72" t="s">
        <v>108</v>
      </c>
      <c r="AI326" s="72" t="s">
        <v>98</v>
      </c>
      <c r="AJ326" s="72" t="s">
        <v>105</v>
      </c>
      <c r="AK326" s="15" t="s">
        <v>102</v>
      </c>
    </row>
    <row r="327" spans="33:37" x14ac:dyDescent="0.4">
      <c r="AG327" s="72" t="s">
        <v>101</v>
      </c>
      <c r="AH327" s="72" t="s">
        <v>108</v>
      </c>
      <c r="AI327" s="72" t="s">
        <v>98</v>
      </c>
      <c r="AJ327" s="73" t="s">
        <v>112</v>
      </c>
      <c r="AK327" s="15" t="s">
        <v>102</v>
      </c>
    </row>
    <row r="328" spans="33:37" x14ac:dyDescent="0.4">
      <c r="AG328" s="72" t="s">
        <v>101</v>
      </c>
      <c r="AH328" s="72" t="s">
        <v>108</v>
      </c>
      <c r="AI328" s="72" t="s">
        <v>98</v>
      </c>
      <c r="AJ328" s="72" t="s">
        <v>98</v>
      </c>
      <c r="AK328" s="15" t="s">
        <v>102</v>
      </c>
    </row>
    <row r="329" spans="33:37" x14ac:dyDescent="0.4">
      <c r="AG329" s="72" t="s">
        <v>101</v>
      </c>
      <c r="AH329" s="72" t="s">
        <v>105</v>
      </c>
      <c r="AI329" s="72" t="s">
        <v>101</v>
      </c>
      <c r="AJ329" s="72" t="s">
        <v>101</v>
      </c>
      <c r="AK329" s="15" t="s">
        <v>102</v>
      </c>
    </row>
    <row r="330" spans="33:37" x14ac:dyDescent="0.4">
      <c r="AG330" s="72" t="s">
        <v>101</v>
      </c>
      <c r="AH330" s="72" t="s">
        <v>105</v>
      </c>
      <c r="AI330" s="72" t="s">
        <v>101</v>
      </c>
      <c r="AJ330" s="72" t="s">
        <v>100</v>
      </c>
      <c r="AK330" s="15" t="s">
        <v>102</v>
      </c>
    </row>
    <row r="331" spans="33:37" x14ac:dyDescent="0.4">
      <c r="AG331" s="72" t="s">
        <v>101</v>
      </c>
      <c r="AH331" s="72" t="s">
        <v>105</v>
      </c>
      <c r="AI331" s="72" t="s">
        <v>101</v>
      </c>
      <c r="AJ331" s="72" t="s">
        <v>108</v>
      </c>
      <c r="AK331" s="15" t="s">
        <v>102</v>
      </c>
    </row>
    <row r="332" spans="33:37" x14ac:dyDescent="0.4">
      <c r="AG332" s="72" t="s">
        <v>101</v>
      </c>
      <c r="AH332" s="72" t="s">
        <v>105</v>
      </c>
      <c r="AI332" s="72" t="s">
        <v>101</v>
      </c>
      <c r="AJ332" s="72" t="s">
        <v>105</v>
      </c>
      <c r="AK332" s="15" t="s">
        <v>102</v>
      </c>
    </row>
    <row r="333" spans="33:37" x14ac:dyDescent="0.4">
      <c r="AG333" s="72" t="s">
        <v>101</v>
      </c>
      <c r="AH333" s="72" t="s">
        <v>105</v>
      </c>
      <c r="AI333" s="72" t="s">
        <v>101</v>
      </c>
      <c r="AJ333" s="73" t="s">
        <v>112</v>
      </c>
      <c r="AK333" s="15" t="s">
        <v>102</v>
      </c>
    </row>
    <row r="334" spans="33:37" x14ac:dyDescent="0.4">
      <c r="AG334" s="72" t="s">
        <v>101</v>
      </c>
      <c r="AH334" s="72" t="s">
        <v>105</v>
      </c>
      <c r="AI334" s="72" t="s">
        <v>101</v>
      </c>
      <c r="AJ334" s="72" t="s">
        <v>98</v>
      </c>
      <c r="AK334" s="15" t="s">
        <v>102</v>
      </c>
    </row>
    <row r="335" spans="33:37" x14ac:dyDescent="0.4">
      <c r="AG335" s="72" t="s">
        <v>101</v>
      </c>
      <c r="AH335" s="72" t="s">
        <v>105</v>
      </c>
      <c r="AI335" s="72" t="s">
        <v>100</v>
      </c>
      <c r="AJ335" s="72" t="s">
        <v>101</v>
      </c>
      <c r="AK335" s="15" t="s">
        <v>102</v>
      </c>
    </row>
    <row r="336" spans="33:37" x14ac:dyDescent="0.4">
      <c r="AG336" s="72" t="s">
        <v>101</v>
      </c>
      <c r="AH336" s="72" t="s">
        <v>105</v>
      </c>
      <c r="AI336" s="72" t="s">
        <v>100</v>
      </c>
      <c r="AJ336" s="72" t="s">
        <v>100</v>
      </c>
      <c r="AK336" s="15" t="s">
        <v>102</v>
      </c>
    </row>
    <row r="337" spans="33:37" x14ac:dyDescent="0.4">
      <c r="AG337" s="72" t="s">
        <v>101</v>
      </c>
      <c r="AH337" s="72" t="s">
        <v>105</v>
      </c>
      <c r="AI337" s="72" t="s">
        <v>100</v>
      </c>
      <c r="AJ337" s="72" t="s">
        <v>108</v>
      </c>
      <c r="AK337" s="15" t="s">
        <v>102</v>
      </c>
    </row>
    <row r="338" spans="33:37" x14ac:dyDescent="0.4">
      <c r="AG338" s="72" t="s">
        <v>101</v>
      </c>
      <c r="AH338" s="72" t="s">
        <v>105</v>
      </c>
      <c r="AI338" s="72" t="s">
        <v>100</v>
      </c>
      <c r="AJ338" s="72" t="s">
        <v>105</v>
      </c>
      <c r="AK338" s="15" t="s">
        <v>102</v>
      </c>
    </row>
    <row r="339" spans="33:37" x14ac:dyDescent="0.4">
      <c r="AG339" s="72" t="s">
        <v>101</v>
      </c>
      <c r="AH339" s="72" t="s">
        <v>105</v>
      </c>
      <c r="AI339" s="72" t="s">
        <v>100</v>
      </c>
      <c r="AJ339" s="73" t="s">
        <v>112</v>
      </c>
      <c r="AK339" s="15" t="s">
        <v>102</v>
      </c>
    </row>
    <row r="340" spans="33:37" x14ac:dyDescent="0.4">
      <c r="AG340" s="72" t="s">
        <v>101</v>
      </c>
      <c r="AH340" s="72" t="s">
        <v>105</v>
      </c>
      <c r="AI340" s="72" t="s">
        <v>100</v>
      </c>
      <c r="AJ340" s="72" t="s">
        <v>98</v>
      </c>
      <c r="AK340" s="15" t="s">
        <v>102</v>
      </c>
    </row>
    <row r="341" spans="33:37" x14ac:dyDescent="0.4">
      <c r="AG341" s="72" t="s">
        <v>101</v>
      </c>
      <c r="AH341" s="72" t="s">
        <v>105</v>
      </c>
      <c r="AI341" s="72" t="s">
        <v>108</v>
      </c>
      <c r="AJ341" s="72" t="s">
        <v>101</v>
      </c>
      <c r="AK341" s="15" t="s">
        <v>102</v>
      </c>
    </row>
    <row r="342" spans="33:37" x14ac:dyDescent="0.4">
      <c r="AG342" s="72" t="s">
        <v>101</v>
      </c>
      <c r="AH342" s="72" t="s">
        <v>105</v>
      </c>
      <c r="AI342" s="72" t="s">
        <v>108</v>
      </c>
      <c r="AJ342" s="72" t="s">
        <v>100</v>
      </c>
      <c r="AK342" s="15" t="s">
        <v>102</v>
      </c>
    </row>
    <row r="343" spans="33:37" x14ac:dyDescent="0.4">
      <c r="AG343" s="72" t="s">
        <v>101</v>
      </c>
      <c r="AH343" s="72" t="s">
        <v>105</v>
      </c>
      <c r="AI343" s="72" t="s">
        <v>108</v>
      </c>
      <c r="AJ343" s="72" t="s">
        <v>108</v>
      </c>
      <c r="AK343" s="15" t="s">
        <v>102</v>
      </c>
    </row>
    <row r="344" spans="33:37" x14ac:dyDescent="0.4">
      <c r="AG344" s="72" t="s">
        <v>101</v>
      </c>
      <c r="AH344" s="72" t="s">
        <v>105</v>
      </c>
      <c r="AI344" s="72" t="s">
        <v>108</v>
      </c>
      <c r="AJ344" s="72" t="s">
        <v>105</v>
      </c>
      <c r="AK344" s="15" t="s">
        <v>102</v>
      </c>
    </row>
    <row r="345" spans="33:37" x14ac:dyDescent="0.4">
      <c r="AG345" s="72" t="s">
        <v>101</v>
      </c>
      <c r="AH345" s="72" t="s">
        <v>105</v>
      </c>
      <c r="AI345" s="72" t="s">
        <v>108</v>
      </c>
      <c r="AJ345" s="73" t="s">
        <v>112</v>
      </c>
      <c r="AK345" s="15" t="s">
        <v>102</v>
      </c>
    </row>
    <row r="346" spans="33:37" x14ac:dyDescent="0.4">
      <c r="AG346" s="72" t="s">
        <v>101</v>
      </c>
      <c r="AH346" s="72" t="s">
        <v>105</v>
      </c>
      <c r="AI346" s="72" t="s">
        <v>108</v>
      </c>
      <c r="AJ346" s="72" t="s">
        <v>98</v>
      </c>
      <c r="AK346" s="15" t="s">
        <v>102</v>
      </c>
    </row>
    <row r="347" spans="33:37" x14ac:dyDescent="0.4">
      <c r="AG347" s="72" t="s">
        <v>101</v>
      </c>
      <c r="AH347" s="72" t="s">
        <v>105</v>
      </c>
      <c r="AI347" s="72" t="s">
        <v>105</v>
      </c>
      <c r="AJ347" s="72" t="s">
        <v>101</v>
      </c>
      <c r="AK347" s="15" t="s">
        <v>102</v>
      </c>
    </row>
    <row r="348" spans="33:37" x14ac:dyDescent="0.4">
      <c r="AG348" s="72" t="s">
        <v>101</v>
      </c>
      <c r="AH348" s="72" t="s">
        <v>105</v>
      </c>
      <c r="AI348" s="72" t="s">
        <v>105</v>
      </c>
      <c r="AJ348" s="72" t="s">
        <v>100</v>
      </c>
      <c r="AK348" s="15" t="s">
        <v>102</v>
      </c>
    </row>
    <row r="349" spans="33:37" x14ac:dyDescent="0.4">
      <c r="AG349" s="72" t="s">
        <v>101</v>
      </c>
      <c r="AH349" s="72" t="s">
        <v>105</v>
      </c>
      <c r="AI349" s="72" t="s">
        <v>105</v>
      </c>
      <c r="AJ349" s="72" t="s">
        <v>108</v>
      </c>
      <c r="AK349" s="15" t="s">
        <v>102</v>
      </c>
    </row>
    <row r="350" spans="33:37" x14ac:dyDescent="0.4">
      <c r="AG350" s="72" t="s">
        <v>101</v>
      </c>
      <c r="AH350" s="72" t="s">
        <v>105</v>
      </c>
      <c r="AI350" s="72" t="s">
        <v>105</v>
      </c>
      <c r="AJ350" s="72" t="s">
        <v>105</v>
      </c>
      <c r="AK350" s="15" t="s">
        <v>102</v>
      </c>
    </row>
    <row r="351" spans="33:37" x14ac:dyDescent="0.4">
      <c r="AG351" s="72" t="s">
        <v>101</v>
      </c>
      <c r="AH351" s="72" t="s">
        <v>105</v>
      </c>
      <c r="AI351" s="72" t="s">
        <v>105</v>
      </c>
      <c r="AJ351" s="73" t="s">
        <v>112</v>
      </c>
      <c r="AK351" s="15" t="s">
        <v>102</v>
      </c>
    </row>
    <row r="352" spans="33:37" x14ac:dyDescent="0.4">
      <c r="AG352" s="72" t="s">
        <v>101</v>
      </c>
      <c r="AH352" s="72" t="s">
        <v>105</v>
      </c>
      <c r="AI352" s="72" t="s">
        <v>105</v>
      </c>
      <c r="AJ352" s="72" t="s">
        <v>98</v>
      </c>
      <c r="AK352" s="15" t="s">
        <v>102</v>
      </c>
    </row>
    <row r="353" spans="33:37" x14ac:dyDescent="0.4">
      <c r="AG353" s="72" t="s">
        <v>101</v>
      </c>
      <c r="AH353" s="72" t="s">
        <v>105</v>
      </c>
      <c r="AI353" s="73" t="s">
        <v>112</v>
      </c>
      <c r="AJ353" s="72" t="s">
        <v>101</v>
      </c>
      <c r="AK353" s="15" t="s">
        <v>102</v>
      </c>
    </row>
    <row r="354" spans="33:37" x14ac:dyDescent="0.4">
      <c r="AG354" s="72" t="s">
        <v>101</v>
      </c>
      <c r="AH354" s="72" t="s">
        <v>105</v>
      </c>
      <c r="AI354" s="73" t="s">
        <v>112</v>
      </c>
      <c r="AJ354" s="72" t="s">
        <v>100</v>
      </c>
      <c r="AK354" s="15" t="s">
        <v>102</v>
      </c>
    </row>
    <row r="355" spans="33:37" x14ac:dyDescent="0.4">
      <c r="AG355" s="72" t="s">
        <v>101</v>
      </c>
      <c r="AH355" s="72" t="s">
        <v>105</v>
      </c>
      <c r="AI355" s="73" t="s">
        <v>112</v>
      </c>
      <c r="AJ355" s="72" t="s">
        <v>108</v>
      </c>
      <c r="AK355" s="15" t="s">
        <v>102</v>
      </c>
    </row>
    <row r="356" spans="33:37" x14ac:dyDescent="0.4">
      <c r="AG356" s="72" t="s">
        <v>101</v>
      </c>
      <c r="AH356" s="72" t="s">
        <v>105</v>
      </c>
      <c r="AI356" s="73" t="s">
        <v>112</v>
      </c>
      <c r="AJ356" s="72" t="s">
        <v>105</v>
      </c>
      <c r="AK356" s="15" t="s">
        <v>102</v>
      </c>
    </row>
    <row r="357" spans="33:37" x14ac:dyDescent="0.4">
      <c r="AG357" s="72" t="s">
        <v>101</v>
      </c>
      <c r="AH357" s="72" t="s">
        <v>105</v>
      </c>
      <c r="AI357" s="73" t="s">
        <v>112</v>
      </c>
      <c r="AJ357" s="73" t="s">
        <v>112</v>
      </c>
      <c r="AK357" s="15" t="s">
        <v>102</v>
      </c>
    </row>
    <row r="358" spans="33:37" x14ac:dyDescent="0.4">
      <c r="AG358" s="72" t="s">
        <v>101</v>
      </c>
      <c r="AH358" s="72" t="s">
        <v>105</v>
      </c>
      <c r="AI358" s="73" t="s">
        <v>112</v>
      </c>
      <c r="AJ358" s="72" t="s">
        <v>98</v>
      </c>
      <c r="AK358" s="15" t="s">
        <v>102</v>
      </c>
    </row>
    <row r="359" spans="33:37" x14ac:dyDescent="0.4">
      <c r="AG359" s="72" t="s">
        <v>101</v>
      </c>
      <c r="AH359" s="72" t="s">
        <v>105</v>
      </c>
      <c r="AI359" s="72" t="s">
        <v>98</v>
      </c>
      <c r="AJ359" s="72" t="s">
        <v>101</v>
      </c>
      <c r="AK359" s="15" t="s">
        <v>102</v>
      </c>
    </row>
    <row r="360" spans="33:37" x14ac:dyDescent="0.4">
      <c r="AG360" s="72" t="s">
        <v>101</v>
      </c>
      <c r="AH360" s="72" t="s">
        <v>105</v>
      </c>
      <c r="AI360" s="72" t="s">
        <v>98</v>
      </c>
      <c r="AJ360" s="72" t="s">
        <v>100</v>
      </c>
      <c r="AK360" s="15" t="s">
        <v>102</v>
      </c>
    </row>
    <row r="361" spans="33:37" x14ac:dyDescent="0.4">
      <c r="AG361" s="72" t="s">
        <v>101</v>
      </c>
      <c r="AH361" s="72" t="s">
        <v>105</v>
      </c>
      <c r="AI361" s="72" t="s">
        <v>98</v>
      </c>
      <c r="AJ361" s="72" t="s">
        <v>108</v>
      </c>
      <c r="AK361" s="15" t="s">
        <v>102</v>
      </c>
    </row>
    <row r="362" spans="33:37" x14ac:dyDescent="0.4">
      <c r="AG362" s="72" t="s">
        <v>101</v>
      </c>
      <c r="AH362" s="72" t="s">
        <v>105</v>
      </c>
      <c r="AI362" s="72" t="s">
        <v>98</v>
      </c>
      <c r="AJ362" s="72" t="s">
        <v>105</v>
      </c>
      <c r="AK362" s="15" t="s">
        <v>102</v>
      </c>
    </row>
    <row r="363" spans="33:37" x14ac:dyDescent="0.4">
      <c r="AG363" s="72" t="s">
        <v>101</v>
      </c>
      <c r="AH363" s="72" t="s">
        <v>105</v>
      </c>
      <c r="AI363" s="72" t="s">
        <v>98</v>
      </c>
      <c r="AJ363" s="73" t="s">
        <v>112</v>
      </c>
      <c r="AK363" s="15" t="s">
        <v>102</v>
      </c>
    </row>
    <row r="364" spans="33:37" x14ac:dyDescent="0.4">
      <c r="AG364" s="72" t="s">
        <v>101</v>
      </c>
      <c r="AH364" s="72" t="s">
        <v>105</v>
      </c>
      <c r="AI364" s="72" t="s">
        <v>98</v>
      </c>
      <c r="AJ364" s="72" t="s">
        <v>98</v>
      </c>
      <c r="AK364" s="15" t="s">
        <v>102</v>
      </c>
    </row>
    <row r="365" spans="33:37" x14ac:dyDescent="0.4">
      <c r="AG365" s="72" t="s">
        <v>101</v>
      </c>
      <c r="AH365" s="73" t="s">
        <v>112</v>
      </c>
      <c r="AI365" s="72" t="s">
        <v>101</v>
      </c>
      <c r="AJ365" s="72" t="s">
        <v>101</v>
      </c>
      <c r="AK365" s="15" t="s">
        <v>102</v>
      </c>
    </row>
    <row r="366" spans="33:37" x14ac:dyDescent="0.4">
      <c r="AG366" s="72" t="s">
        <v>101</v>
      </c>
      <c r="AH366" s="73" t="s">
        <v>112</v>
      </c>
      <c r="AI366" s="72" t="s">
        <v>101</v>
      </c>
      <c r="AJ366" s="72" t="s">
        <v>100</v>
      </c>
      <c r="AK366" s="15" t="s">
        <v>102</v>
      </c>
    </row>
    <row r="367" spans="33:37" x14ac:dyDescent="0.4">
      <c r="AG367" s="72" t="s">
        <v>101</v>
      </c>
      <c r="AH367" s="73" t="s">
        <v>112</v>
      </c>
      <c r="AI367" s="72" t="s">
        <v>101</v>
      </c>
      <c r="AJ367" s="72" t="s">
        <v>108</v>
      </c>
      <c r="AK367" s="15" t="s">
        <v>102</v>
      </c>
    </row>
    <row r="368" spans="33:37" x14ac:dyDescent="0.4">
      <c r="AG368" s="72" t="s">
        <v>101</v>
      </c>
      <c r="AH368" s="73" t="s">
        <v>112</v>
      </c>
      <c r="AI368" s="72" t="s">
        <v>101</v>
      </c>
      <c r="AJ368" s="72" t="s">
        <v>105</v>
      </c>
      <c r="AK368" s="15" t="s">
        <v>102</v>
      </c>
    </row>
    <row r="369" spans="33:37" x14ac:dyDescent="0.4">
      <c r="AG369" s="72" t="s">
        <v>101</v>
      </c>
      <c r="AH369" s="73" t="s">
        <v>112</v>
      </c>
      <c r="AI369" s="72" t="s">
        <v>101</v>
      </c>
      <c r="AJ369" s="73" t="s">
        <v>112</v>
      </c>
      <c r="AK369" s="15" t="s">
        <v>102</v>
      </c>
    </row>
    <row r="370" spans="33:37" x14ac:dyDescent="0.4">
      <c r="AG370" s="72" t="s">
        <v>101</v>
      </c>
      <c r="AH370" s="73" t="s">
        <v>112</v>
      </c>
      <c r="AI370" s="72" t="s">
        <v>101</v>
      </c>
      <c r="AJ370" s="72" t="s">
        <v>98</v>
      </c>
      <c r="AK370" s="15" t="s">
        <v>102</v>
      </c>
    </row>
    <row r="371" spans="33:37" x14ac:dyDescent="0.4">
      <c r="AG371" s="72" t="s">
        <v>101</v>
      </c>
      <c r="AH371" s="73" t="s">
        <v>112</v>
      </c>
      <c r="AI371" s="72" t="s">
        <v>100</v>
      </c>
      <c r="AJ371" s="72" t="s">
        <v>101</v>
      </c>
      <c r="AK371" s="15" t="s">
        <v>102</v>
      </c>
    </row>
    <row r="372" spans="33:37" x14ac:dyDescent="0.4">
      <c r="AG372" s="72" t="s">
        <v>101</v>
      </c>
      <c r="AH372" s="73" t="s">
        <v>112</v>
      </c>
      <c r="AI372" s="72" t="s">
        <v>100</v>
      </c>
      <c r="AJ372" s="72" t="s">
        <v>100</v>
      </c>
      <c r="AK372" s="15" t="s">
        <v>102</v>
      </c>
    </row>
    <row r="373" spans="33:37" x14ac:dyDescent="0.4">
      <c r="AG373" s="72" t="s">
        <v>101</v>
      </c>
      <c r="AH373" s="73" t="s">
        <v>112</v>
      </c>
      <c r="AI373" s="72" t="s">
        <v>100</v>
      </c>
      <c r="AJ373" s="72" t="s">
        <v>108</v>
      </c>
      <c r="AK373" s="15" t="s">
        <v>102</v>
      </c>
    </row>
    <row r="374" spans="33:37" x14ac:dyDescent="0.4">
      <c r="AG374" s="72" t="s">
        <v>101</v>
      </c>
      <c r="AH374" s="73" t="s">
        <v>112</v>
      </c>
      <c r="AI374" s="72" t="s">
        <v>100</v>
      </c>
      <c r="AJ374" s="72" t="s">
        <v>105</v>
      </c>
      <c r="AK374" s="15" t="s">
        <v>102</v>
      </c>
    </row>
    <row r="375" spans="33:37" x14ac:dyDescent="0.4">
      <c r="AG375" s="72" t="s">
        <v>101</v>
      </c>
      <c r="AH375" s="73" t="s">
        <v>112</v>
      </c>
      <c r="AI375" s="72" t="s">
        <v>100</v>
      </c>
      <c r="AJ375" s="73" t="s">
        <v>112</v>
      </c>
      <c r="AK375" s="15" t="s">
        <v>102</v>
      </c>
    </row>
    <row r="376" spans="33:37" x14ac:dyDescent="0.4">
      <c r="AG376" s="72" t="s">
        <v>101</v>
      </c>
      <c r="AH376" s="73" t="s">
        <v>112</v>
      </c>
      <c r="AI376" s="72" t="s">
        <v>100</v>
      </c>
      <c r="AJ376" s="72" t="s">
        <v>98</v>
      </c>
      <c r="AK376" s="15" t="s">
        <v>102</v>
      </c>
    </row>
    <row r="377" spans="33:37" x14ac:dyDescent="0.4">
      <c r="AG377" s="72" t="s">
        <v>101</v>
      </c>
      <c r="AH377" s="73" t="s">
        <v>112</v>
      </c>
      <c r="AI377" s="72" t="s">
        <v>108</v>
      </c>
      <c r="AJ377" s="72" t="s">
        <v>101</v>
      </c>
      <c r="AK377" s="15" t="s">
        <v>102</v>
      </c>
    </row>
    <row r="378" spans="33:37" x14ac:dyDescent="0.4">
      <c r="AG378" s="72" t="s">
        <v>101</v>
      </c>
      <c r="AH378" s="73" t="s">
        <v>112</v>
      </c>
      <c r="AI378" s="72" t="s">
        <v>108</v>
      </c>
      <c r="AJ378" s="72" t="s">
        <v>100</v>
      </c>
      <c r="AK378" s="15" t="s">
        <v>102</v>
      </c>
    </row>
    <row r="379" spans="33:37" x14ac:dyDescent="0.4">
      <c r="AG379" s="72" t="s">
        <v>101</v>
      </c>
      <c r="AH379" s="73" t="s">
        <v>112</v>
      </c>
      <c r="AI379" s="72" t="s">
        <v>108</v>
      </c>
      <c r="AJ379" s="72" t="s">
        <v>108</v>
      </c>
      <c r="AK379" s="15" t="s">
        <v>102</v>
      </c>
    </row>
    <row r="380" spans="33:37" x14ac:dyDescent="0.4">
      <c r="AG380" s="72" t="s">
        <v>101</v>
      </c>
      <c r="AH380" s="73" t="s">
        <v>112</v>
      </c>
      <c r="AI380" s="72" t="s">
        <v>108</v>
      </c>
      <c r="AJ380" s="72" t="s">
        <v>105</v>
      </c>
      <c r="AK380" s="15" t="s">
        <v>102</v>
      </c>
    </row>
    <row r="381" spans="33:37" x14ac:dyDescent="0.4">
      <c r="AG381" s="72" t="s">
        <v>101</v>
      </c>
      <c r="AH381" s="73" t="s">
        <v>112</v>
      </c>
      <c r="AI381" s="72" t="s">
        <v>108</v>
      </c>
      <c r="AJ381" s="73" t="s">
        <v>112</v>
      </c>
      <c r="AK381" s="15" t="s">
        <v>102</v>
      </c>
    </row>
    <row r="382" spans="33:37" x14ac:dyDescent="0.4">
      <c r="AG382" s="72" t="s">
        <v>101</v>
      </c>
      <c r="AH382" s="73" t="s">
        <v>112</v>
      </c>
      <c r="AI382" s="72" t="s">
        <v>108</v>
      </c>
      <c r="AJ382" s="72" t="s">
        <v>98</v>
      </c>
      <c r="AK382" s="15" t="s">
        <v>102</v>
      </c>
    </row>
    <row r="383" spans="33:37" x14ac:dyDescent="0.4">
      <c r="AG383" s="72" t="s">
        <v>101</v>
      </c>
      <c r="AH383" s="73" t="s">
        <v>112</v>
      </c>
      <c r="AI383" s="72" t="s">
        <v>105</v>
      </c>
      <c r="AJ383" s="72" t="s">
        <v>101</v>
      </c>
      <c r="AK383" s="15" t="s">
        <v>102</v>
      </c>
    </row>
    <row r="384" spans="33:37" x14ac:dyDescent="0.4">
      <c r="AG384" s="72" t="s">
        <v>101</v>
      </c>
      <c r="AH384" s="73" t="s">
        <v>112</v>
      </c>
      <c r="AI384" s="72" t="s">
        <v>105</v>
      </c>
      <c r="AJ384" s="72" t="s">
        <v>100</v>
      </c>
      <c r="AK384" s="15" t="s">
        <v>102</v>
      </c>
    </row>
    <row r="385" spans="33:37" x14ac:dyDescent="0.4">
      <c r="AG385" s="72" t="s">
        <v>101</v>
      </c>
      <c r="AH385" s="73" t="s">
        <v>112</v>
      </c>
      <c r="AI385" s="72" t="s">
        <v>105</v>
      </c>
      <c r="AJ385" s="72" t="s">
        <v>108</v>
      </c>
      <c r="AK385" s="15" t="s">
        <v>102</v>
      </c>
    </row>
    <row r="386" spans="33:37" x14ac:dyDescent="0.4">
      <c r="AG386" s="72" t="s">
        <v>101</v>
      </c>
      <c r="AH386" s="73" t="s">
        <v>112</v>
      </c>
      <c r="AI386" s="72" t="s">
        <v>105</v>
      </c>
      <c r="AJ386" s="72" t="s">
        <v>105</v>
      </c>
      <c r="AK386" s="15" t="s">
        <v>102</v>
      </c>
    </row>
    <row r="387" spans="33:37" x14ac:dyDescent="0.4">
      <c r="AG387" s="72" t="s">
        <v>101</v>
      </c>
      <c r="AH387" s="73" t="s">
        <v>112</v>
      </c>
      <c r="AI387" s="72" t="s">
        <v>105</v>
      </c>
      <c r="AJ387" s="73" t="s">
        <v>112</v>
      </c>
      <c r="AK387" s="15" t="s">
        <v>102</v>
      </c>
    </row>
    <row r="388" spans="33:37" x14ac:dyDescent="0.4">
      <c r="AG388" s="72" t="s">
        <v>101</v>
      </c>
      <c r="AH388" s="73" t="s">
        <v>112</v>
      </c>
      <c r="AI388" s="72" t="s">
        <v>105</v>
      </c>
      <c r="AJ388" s="72" t="s">
        <v>98</v>
      </c>
      <c r="AK388" s="15" t="s">
        <v>102</v>
      </c>
    </row>
    <row r="389" spans="33:37" x14ac:dyDescent="0.4">
      <c r="AG389" s="72" t="s">
        <v>101</v>
      </c>
      <c r="AH389" s="73" t="s">
        <v>112</v>
      </c>
      <c r="AI389" s="73" t="s">
        <v>112</v>
      </c>
      <c r="AJ389" s="72" t="s">
        <v>101</v>
      </c>
      <c r="AK389" s="15" t="s">
        <v>102</v>
      </c>
    </row>
    <row r="390" spans="33:37" x14ac:dyDescent="0.4">
      <c r="AG390" s="72" t="s">
        <v>101</v>
      </c>
      <c r="AH390" s="73" t="s">
        <v>112</v>
      </c>
      <c r="AI390" s="73" t="s">
        <v>112</v>
      </c>
      <c r="AJ390" s="72" t="s">
        <v>100</v>
      </c>
      <c r="AK390" s="15" t="s">
        <v>102</v>
      </c>
    </row>
    <row r="391" spans="33:37" x14ac:dyDescent="0.4">
      <c r="AG391" s="72" t="s">
        <v>101</v>
      </c>
      <c r="AH391" s="73" t="s">
        <v>112</v>
      </c>
      <c r="AI391" s="73" t="s">
        <v>112</v>
      </c>
      <c r="AJ391" s="72" t="s">
        <v>108</v>
      </c>
      <c r="AK391" s="15" t="s">
        <v>102</v>
      </c>
    </row>
    <row r="392" spans="33:37" x14ac:dyDescent="0.4">
      <c r="AG392" s="72" t="s">
        <v>101</v>
      </c>
      <c r="AH392" s="73" t="s">
        <v>112</v>
      </c>
      <c r="AI392" s="73" t="s">
        <v>112</v>
      </c>
      <c r="AJ392" s="72" t="s">
        <v>105</v>
      </c>
      <c r="AK392" s="15" t="s">
        <v>102</v>
      </c>
    </row>
    <row r="393" spans="33:37" x14ac:dyDescent="0.4">
      <c r="AG393" s="72" t="s">
        <v>101</v>
      </c>
      <c r="AH393" s="73" t="s">
        <v>112</v>
      </c>
      <c r="AI393" s="73" t="s">
        <v>112</v>
      </c>
      <c r="AJ393" s="73" t="s">
        <v>112</v>
      </c>
      <c r="AK393" s="15" t="s">
        <v>102</v>
      </c>
    </row>
    <row r="394" spans="33:37" x14ac:dyDescent="0.4">
      <c r="AG394" s="72" t="s">
        <v>101</v>
      </c>
      <c r="AH394" s="73" t="s">
        <v>112</v>
      </c>
      <c r="AI394" s="73" t="s">
        <v>112</v>
      </c>
      <c r="AJ394" s="72" t="s">
        <v>98</v>
      </c>
      <c r="AK394" s="15" t="s">
        <v>102</v>
      </c>
    </row>
    <row r="395" spans="33:37" x14ac:dyDescent="0.4">
      <c r="AG395" s="72" t="s">
        <v>101</v>
      </c>
      <c r="AH395" s="73" t="s">
        <v>112</v>
      </c>
      <c r="AI395" s="72" t="s">
        <v>98</v>
      </c>
      <c r="AJ395" s="72" t="s">
        <v>101</v>
      </c>
      <c r="AK395" s="15" t="s">
        <v>102</v>
      </c>
    </row>
    <row r="396" spans="33:37" x14ac:dyDescent="0.4">
      <c r="AG396" s="72" t="s">
        <v>101</v>
      </c>
      <c r="AH396" s="73" t="s">
        <v>112</v>
      </c>
      <c r="AI396" s="72" t="s">
        <v>98</v>
      </c>
      <c r="AJ396" s="72" t="s">
        <v>100</v>
      </c>
      <c r="AK396" s="15" t="s">
        <v>102</v>
      </c>
    </row>
    <row r="397" spans="33:37" x14ac:dyDescent="0.4">
      <c r="AG397" s="72" t="s">
        <v>101</v>
      </c>
      <c r="AH397" s="73" t="s">
        <v>112</v>
      </c>
      <c r="AI397" s="72" t="s">
        <v>98</v>
      </c>
      <c r="AJ397" s="72" t="s">
        <v>108</v>
      </c>
      <c r="AK397" s="15" t="s">
        <v>102</v>
      </c>
    </row>
    <row r="398" spans="33:37" x14ac:dyDescent="0.4">
      <c r="AG398" s="72" t="s">
        <v>101</v>
      </c>
      <c r="AH398" s="73" t="s">
        <v>112</v>
      </c>
      <c r="AI398" s="72" t="s">
        <v>98</v>
      </c>
      <c r="AJ398" s="72" t="s">
        <v>105</v>
      </c>
      <c r="AK398" s="15" t="s">
        <v>102</v>
      </c>
    </row>
    <row r="399" spans="33:37" x14ac:dyDescent="0.4">
      <c r="AG399" s="72" t="s">
        <v>101</v>
      </c>
      <c r="AH399" s="73" t="s">
        <v>112</v>
      </c>
      <c r="AI399" s="72" t="s">
        <v>98</v>
      </c>
      <c r="AJ399" s="73" t="s">
        <v>112</v>
      </c>
      <c r="AK399" s="15" t="s">
        <v>102</v>
      </c>
    </row>
    <row r="400" spans="33:37" x14ac:dyDescent="0.4">
      <c r="AG400" s="72" t="s">
        <v>101</v>
      </c>
      <c r="AH400" s="73" t="s">
        <v>112</v>
      </c>
      <c r="AI400" s="72" t="s">
        <v>98</v>
      </c>
      <c r="AJ400" s="72" t="s">
        <v>98</v>
      </c>
      <c r="AK400" s="15" t="s">
        <v>102</v>
      </c>
    </row>
    <row r="401" spans="33:37" x14ac:dyDescent="0.4">
      <c r="AG401" s="72" t="s">
        <v>101</v>
      </c>
      <c r="AH401" s="72" t="s">
        <v>98</v>
      </c>
      <c r="AI401" s="72" t="s">
        <v>101</v>
      </c>
      <c r="AJ401" s="72" t="s">
        <v>101</v>
      </c>
      <c r="AK401" s="15" t="s">
        <v>102</v>
      </c>
    </row>
    <row r="402" spans="33:37" x14ac:dyDescent="0.4">
      <c r="AG402" s="72" t="s">
        <v>101</v>
      </c>
      <c r="AH402" s="72" t="s">
        <v>98</v>
      </c>
      <c r="AI402" s="72" t="s">
        <v>101</v>
      </c>
      <c r="AJ402" s="72" t="s">
        <v>100</v>
      </c>
      <c r="AK402" s="15" t="s">
        <v>102</v>
      </c>
    </row>
    <row r="403" spans="33:37" x14ac:dyDescent="0.4">
      <c r="AG403" s="72" t="s">
        <v>101</v>
      </c>
      <c r="AH403" s="72" t="s">
        <v>98</v>
      </c>
      <c r="AI403" s="72" t="s">
        <v>101</v>
      </c>
      <c r="AJ403" s="72" t="s">
        <v>108</v>
      </c>
      <c r="AK403" s="15" t="s">
        <v>102</v>
      </c>
    </row>
    <row r="404" spans="33:37" x14ac:dyDescent="0.4">
      <c r="AG404" s="72" t="s">
        <v>101</v>
      </c>
      <c r="AH404" s="72" t="s">
        <v>98</v>
      </c>
      <c r="AI404" s="72" t="s">
        <v>101</v>
      </c>
      <c r="AJ404" s="72" t="s">
        <v>105</v>
      </c>
      <c r="AK404" s="15" t="s">
        <v>102</v>
      </c>
    </row>
    <row r="405" spans="33:37" x14ac:dyDescent="0.4">
      <c r="AG405" s="72" t="s">
        <v>101</v>
      </c>
      <c r="AH405" s="72" t="s">
        <v>98</v>
      </c>
      <c r="AI405" s="72" t="s">
        <v>101</v>
      </c>
      <c r="AJ405" s="73" t="s">
        <v>112</v>
      </c>
      <c r="AK405" s="15" t="s">
        <v>102</v>
      </c>
    </row>
    <row r="406" spans="33:37" x14ac:dyDescent="0.4">
      <c r="AG406" s="72" t="s">
        <v>101</v>
      </c>
      <c r="AH406" s="72" t="s">
        <v>98</v>
      </c>
      <c r="AI406" s="72" t="s">
        <v>101</v>
      </c>
      <c r="AJ406" s="72" t="s">
        <v>98</v>
      </c>
      <c r="AK406" s="15" t="s">
        <v>102</v>
      </c>
    </row>
    <row r="407" spans="33:37" x14ac:dyDescent="0.4">
      <c r="AG407" s="72" t="s">
        <v>101</v>
      </c>
      <c r="AH407" s="72" t="s">
        <v>98</v>
      </c>
      <c r="AI407" s="72" t="s">
        <v>100</v>
      </c>
      <c r="AJ407" s="72" t="s">
        <v>101</v>
      </c>
      <c r="AK407" s="15" t="s">
        <v>102</v>
      </c>
    </row>
    <row r="408" spans="33:37" x14ac:dyDescent="0.4">
      <c r="AG408" s="72" t="s">
        <v>101</v>
      </c>
      <c r="AH408" s="72" t="s">
        <v>98</v>
      </c>
      <c r="AI408" s="72" t="s">
        <v>100</v>
      </c>
      <c r="AJ408" s="72" t="s">
        <v>100</v>
      </c>
      <c r="AK408" s="15" t="s">
        <v>102</v>
      </c>
    </row>
    <row r="409" spans="33:37" x14ac:dyDescent="0.4">
      <c r="AG409" s="72" t="s">
        <v>101</v>
      </c>
      <c r="AH409" s="72" t="s">
        <v>98</v>
      </c>
      <c r="AI409" s="72" t="s">
        <v>100</v>
      </c>
      <c r="AJ409" s="72" t="s">
        <v>108</v>
      </c>
      <c r="AK409" s="15" t="s">
        <v>102</v>
      </c>
    </row>
    <row r="410" spans="33:37" x14ac:dyDescent="0.4">
      <c r="AG410" s="72" t="s">
        <v>101</v>
      </c>
      <c r="AH410" s="72" t="s">
        <v>98</v>
      </c>
      <c r="AI410" s="72" t="s">
        <v>100</v>
      </c>
      <c r="AJ410" s="72" t="s">
        <v>105</v>
      </c>
      <c r="AK410" s="15" t="s">
        <v>102</v>
      </c>
    </row>
    <row r="411" spans="33:37" x14ac:dyDescent="0.4">
      <c r="AG411" s="72" t="s">
        <v>101</v>
      </c>
      <c r="AH411" s="72" t="s">
        <v>98</v>
      </c>
      <c r="AI411" s="72" t="s">
        <v>100</v>
      </c>
      <c r="AJ411" s="73" t="s">
        <v>112</v>
      </c>
      <c r="AK411" s="15" t="s">
        <v>102</v>
      </c>
    </row>
    <row r="412" spans="33:37" x14ac:dyDescent="0.4">
      <c r="AG412" s="72" t="s">
        <v>101</v>
      </c>
      <c r="AH412" s="72" t="s">
        <v>98</v>
      </c>
      <c r="AI412" s="72" t="s">
        <v>100</v>
      </c>
      <c r="AJ412" s="72" t="s">
        <v>98</v>
      </c>
      <c r="AK412" s="15" t="s">
        <v>102</v>
      </c>
    </row>
    <row r="413" spans="33:37" x14ac:dyDescent="0.4">
      <c r="AG413" s="72" t="s">
        <v>101</v>
      </c>
      <c r="AH413" s="72" t="s">
        <v>98</v>
      </c>
      <c r="AI413" s="72" t="s">
        <v>108</v>
      </c>
      <c r="AJ413" s="72" t="s">
        <v>101</v>
      </c>
      <c r="AK413" s="15" t="s">
        <v>102</v>
      </c>
    </row>
    <row r="414" spans="33:37" x14ac:dyDescent="0.4">
      <c r="AG414" s="72" t="s">
        <v>101</v>
      </c>
      <c r="AH414" s="72" t="s">
        <v>98</v>
      </c>
      <c r="AI414" s="72" t="s">
        <v>108</v>
      </c>
      <c r="AJ414" s="72" t="s">
        <v>100</v>
      </c>
      <c r="AK414" s="15" t="s">
        <v>102</v>
      </c>
    </row>
    <row r="415" spans="33:37" x14ac:dyDescent="0.4">
      <c r="AG415" s="72" t="s">
        <v>101</v>
      </c>
      <c r="AH415" s="72" t="s">
        <v>98</v>
      </c>
      <c r="AI415" s="72" t="s">
        <v>108</v>
      </c>
      <c r="AJ415" s="72" t="s">
        <v>108</v>
      </c>
      <c r="AK415" s="15" t="s">
        <v>102</v>
      </c>
    </row>
    <row r="416" spans="33:37" x14ac:dyDescent="0.4">
      <c r="AG416" s="72" t="s">
        <v>101</v>
      </c>
      <c r="AH416" s="72" t="s">
        <v>98</v>
      </c>
      <c r="AI416" s="72" t="s">
        <v>108</v>
      </c>
      <c r="AJ416" s="72" t="s">
        <v>105</v>
      </c>
      <c r="AK416" s="15" t="s">
        <v>102</v>
      </c>
    </row>
    <row r="417" spans="33:37" x14ac:dyDescent="0.4">
      <c r="AG417" s="72" t="s">
        <v>101</v>
      </c>
      <c r="AH417" s="72" t="s">
        <v>98</v>
      </c>
      <c r="AI417" s="72" t="s">
        <v>108</v>
      </c>
      <c r="AJ417" s="73" t="s">
        <v>112</v>
      </c>
      <c r="AK417" s="15" t="s">
        <v>102</v>
      </c>
    </row>
    <row r="418" spans="33:37" x14ac:dyDescent="0.4">
      <c r="AG418" s="72" t="s">
        <v>101</v>
      </c>
      <c r="AH418" s="72" t="s">
        <v>98</v>
      </c>
      <c r="AI418" s="72" t="s">
        <v>108</v>
      </c>
      <c r="AJ418" s="72" t="s">
        <v>98</v>
      </c>
      <c r="AK418" s="15" t="s">
        <v>102</v>
      </c>
    </row>
    <row r="419" spans="33:37" x14ac:dyDescent="0.4">
      <c r="AG419" s="72" t="s">
        <v>101</v>
      </c>
      <c r="AH419" s="72" t="s">
        <v>98</v>
      </c>
      <c r="AI419" s="72" t="s">
        <v>105</v>
      </c>
      <c r="AJ419" s="72" t="s">
        <v>101</v>
      </c>
      <c r="AK419" s="15" t="s">
        <v>102</v>
      </c>
    </row>
    <row r="420" spans="33:37" x14ac:dyDescent="0.4">
      <c r="AG420" s="72" t="s">
        <v>101</v>
      </c>
      <c r="AH420" s="72" t="s">
        <v>98</v>
      </c>
      <c r="AI420" s="72" t="s">
        <v>105</v>
      </c>
      <c r="AJ420" s="72" t="s">
        <v>100</v>
      </c>
      <c r="AK420" s="15" t="s">
        <v>102</v>
      </c>
    </row>
    <row r="421" spans="33:37" x14ac:dyDescent="0.4">
      <c r="AG421" s="72" t="s">
        <v>101</v>
      </c>
      <c r="AH421" s="72" t="s">
        <v>98</v>
      </c>
      <c r="AI421" s="72" t="s">
        <v>105</v>
      </c>
      <c r="AJ421" s="72" t="s">
        <v>108</v>
      </c>
      <c r="AK421" s="15" t="s">
        <v>102</v>
      </c>
    </row>
    <row r="422" spans="33:37" x14ac:dyDescent="0.4">
      <c r="AG422" s="72" t="s">
        <v>101</v>
      </c>
      <c r="AH422" s="72" t="s">
        <v>98</v>
      </c>
      <c r="AI422" s="72" t="s">
        <v>105</v>
      </c>
      <c r="AJ422" s="72" t="s">
        <v>105</v>
      </c>
      <c r="AK422" s="15" t="s">
        <v>102</v>
      </c>
    </row>
    <row r="423" spans="33:37" x14ac:dyDescent="0.4">
      <c r="AG423" s="72" t="s">
        <v>101</v>
      </c>
      <c r="AH423" s="72" t="s">
        <v>98</v>
      </c>
      <c r="AI423" s="72" t="s">
        <v>105</v>
      </c>
      <c r="AJ423" s="73" t="s">
        <v>112</v>
      </c>
      <c r="AK423" s="15" t="s">
        <v>102</v>
      </c>
    </row>
    <row r="424" spans="33:37" x14ac:dyDescent="0.4">
      <c r="AG424" s="72" t="s">
        <v>101</v>
      </c>
      <c r="AH424" s="72" t="s">
        <v>98</v>
      </c>
      <c r="AI424" s="72" t="s">
        <v>105</v>
      </c>
      <c r="AJ424" s="72" t="s">
        <v>98</v>
      </c>
      <c r="AK424" s="15" t="s">
        <v>102</v>
      </c>
    </row>
    <row r="425" spans="33:37" x14ac:dyDescent="0.4">
      <c r="AG425" s="72" t="s">
        <v>101</v>
      </c>
      <c r="AH425" s="72" t="s">
        <v>98</v>
      </c>
      <c r="AI425" s="73" t="s">
        <v>112</v>
      </c>
      <c r="AJ425" s="72" t="s">
        <v>101</v>
      </c>
      <c r="AK425" s="15" t="s">
        <v>102</v>
      </c>
    </row>
    <row r="426" spans="33:37" x14ac:dyDescent="0.4">
      <c r="AG426" s="72" t="s">
        <v>101</v>
      </c>
      <c r="AH426" s="72" t="s">
        <v>98</v>
      </c>
      <c r="AI426" s="73" t="s">
        <v>112</v>
      </c>
      <c r="AJ426" s="72" t="s">
        <v>100</v>
      </c>
      <c r="AK426" s="15" t="s">
        <v>102</v>
      </c>
    </row>
    <row r="427" spans="33:37" x14ac:dyDescent="0.4">
      <c r="AG427" s="72" t="s">
        <v>101</v>
      </c>
      <c r="AH427" s="72" t="s">
        <v>98</v>
      </c>
      <c r="AI427" s="73" t="s">
        <v>112</v>
      </c>
      <c r="AJ427" s="72" t="s">
        <v>108</v>
      </c>
      <c r="AK427" s="15" t="s">
        <v>102</v>
      </c>
    </row>
    <row r="428" spans="33:37" x14ac:dyDescent="0.4">
      <c r="AG428" s="72" t="s">
        <v>101</v>
      </c>
      <c r="AH428" s="72" t="s">
        <v>98</v>
      </c>
      <c r="AI428" s="73" t="s">
        <v>112</v>
      </c>
      <c r="AJ428" s="72" t="s">
        <v>105</v>
      </c>
      <c r="AK428" s="15" t="s">
        <v>102</v>
      </c>
    </row>
    <row r="429" spans="33:37" x14ac:dyDescent="0.4">
      <c r="AG429" s="72" t="s">
        <v>101</v>
      </c>
      <c r="AH429" s="72" t="s">
        <v>98</v>
      </c>
      <c r="AI429" s="73" t="s">
        <v>112</v>
      </c>
      <c r="AJ429" s="73" t="s">
        <v>112</v>
      </c>
      <c r="AK429" s="15" t="s">
        <v>102</v>
      </c>
    </row>
    <row r="430" spans="33:37" x14ac:dyDescent="0.4">
      <c r="AG430" s="72" t="s">
        <v>101</v>
      </c>
      <c r="AH430" s="72" t="s">
        <v>98</v>
      </c>
      <c r="AI430" s="73" t="s">
        <v>112</v>
      </c>
      <c r="AJ430" s="72" t="s">
        <v>98</v>
      </c>
      <c r="AK430" s="15" t="s">
        <v>102</v>
      </c>
    </row>
    <row r="431" spans="33:37" x14ac:dyDescent="0.4">
      <c r="AG431" s="72" t="s">
        <v>101</v>
      </c>
      <c r="AH431" s="72" t="s">
        <v>98</v>
      </c>
      <c r="AI431" s="72" t="s">
        <v>98</v>
      </c>
      <c r="AJ431" s="72" t="s">
        <v>101</v>
      </c>
      <c r="AK431" s="15" t="s">
        <v>102</v>
      </c>
    </row>
    <row r="432" spans="33:37" x14ac:dyDescent="0.4">
      <c r="AG432" s="72" t="s">
        <v>101</v>
      </c>
      <c r="AH432" s="72" t="s">
        <v>98</v>
      </c>
      <c r="AI432" s="72" t="s">
        <v>98</v>
      </c>
      <c r="AJ432" s="72" t="s">
        <v>100</v>
      </c>
      <c r="AK432" s="15" t="s">
        <v>102</v>
      </c>
    </row>
    <row r="433" spans="33:37" x14ac:dyDescent="0.4">
      <c r="AG433" s="72" t="s">
        <v>101</v>
      </c>
      <c r="AH433" s="72" t="s">
        <v>98</v>
      </c>
      <c r="AI433" s="72" t="s">
        <v>98</v>
      </c>
      <c r="AJ433" s="72" t="s">
        <v>108</v>
      </c>
      <c r="AK433" s="15" t="s">
        <v>102</v>
      </c>
    </row>
    <row r="434" spans="33:37" x14ac:dyDescent="0.4">
      <c r="AG434" s="72" t="s">
        <v>101</v>
      </c>
      <c r="AH434" s="72" t="s">
        <v>98</v>
      </c>
      <c r="AI434" s="72" t="s">
        <v>98</v>
      </c>
      <c r="AJ434" s="72" t="s">
        <v>105</v>
      </c>
      <c r="AK434" s="15" t="s">
        <v>102</v>
      </c>
    </row>
    <row r="435" spans="33:37" x14ac:dyDescent="0.4">
      <c r="AG435" s="72" t="s">
        <v>101</v>
      </c>
      <c r="AH435" s="72" t="s">
        <v>98</v>
      </c>
      <c r="AI435" s="72" t="s">
        <v>98</v>
      </c>
      <c r="AJ435" s="73" t="s">
        <v>112</v>
      </c>
      <c r="AK435" s="15" t="s">
        <v>102</v>
      </c>
    </row>
    <row r="436" spans="33:37" x14ac:dyDescent="0.4">
      <c r="AG436" s="72" t="s">
        <v>101</v>
      </c>
      <c r="AH436" s="72" t="s">
        <v>98</v>
      </c>
      <c r="AI436" s="72" t="s">
        <v>98</v>
      </c>
      <c r="AJ436" s="72" t="s">
        <v>98</v>
      </c>
      <c r="AK436" s="15" t="s">
        <v>102</v>
      </c>
    </row>
    <row r="437" spans="33:37" x14ac:dyDescent="0.4">
      <c r="AG437" s="15" t="s">
        <v>108</v>
      </c>
      <c r="AH437" s="15" t="s">
        <v>101</v>
      </c>
      <c r="AI437" s="15" t="s">
        <v>101</v>
      </c>
      <c r="AJ437" s="15" t="s">
        <v>101</v>
      </c>
      <c r="AK437" s="15" t="s">
        <v>102</v>
      </c>
    </row>
    <row r="438" spans="33:37" x14ac:dyDescent="0.4">
      <c r="AG438" s="15" t="s">
        <v>108</v>
      </c>
      <c r="AH438" s="15" t="s">
        <v>101</v>
      </c>
      <c r="AI438" s="15" t="s">
        <v>101</v>
      </c>
      <c r="AJ438" s="15" t="s">
        <v>100</v>
      </c>
      <c r="AK438" s="15" t="s">
        <v>102</v>
      </c>
    </row>
    <row r="439" spans="33:37" x14ac:dyDescent="0.4">
      <c r="AG439" s="15" t="s">
        <v>108</v>
      </c>
      <c r="AH439" s="15" t="s">
        <v>101</v>
      </c>
      <c r="AI439" s="15" t="s">
        <v>101</v>
      </c>
      <c r="AJ439" s="15" t="s">
        <v>108</v>
      </c>
      <c r="AK439" s="15" t="s">
        <v>102</v>
      </c>
    </row>
    <row r="440" spans="33:37" x14ac:dyDescent="0.4">
      <c r="AG440" s="15" t="s">
        <v>108</v>
      </c>
      <c r="AH440" s="15" t="s">
        <v>101</v>
      </c>
      <c r="AI440" s="15" t="s">
        <v>101</v>
      </c>
      <c r="AJ440" s="15" t="s">
        <v>105</v>
      </c>
      <c r="AK440" s="15" t="s">
        <v>102</v>
      </c>
    </row>
    <row r="441" spans="33:37" x14ac:dyDescent="0.4">
      <c r="AG441" s="15" t="s">
        <v>108</v>
      </c>
      <c r="AH441" s="15" t="s">
        <v>101</v>
      </c>
      <c r="AI441" s="15" t="s">
        <v>101</v>
      </c>
      <c r="AJ441" s="59" t="s">
        <v>112</v>
      </c>
      <c r="AK441" s="15" t="s">
        <v>102</v>
      </c>
    </row>
    <row r="442" spans="33:37" x14ac:dyDescent="0.4">
      <c r="AG442" s="15" t="s">
        <v>108</v>
      </c>
      <c r="AH442" s="15" t="s">
        <v>101</v>
      </c>
      <c r="AI442" s="15" t="s">
        <v>101</v>
      </c>
      <c r="AJ442" s="15" t="s">
        <v>98</v>
      </c>
      <c r="AK442" s="15" t="s">
        <v>102</v>
      </c>
    </row>
    <row r="443" spans="33:37" x14ac:dyDescent="0.4">
      <c r="AG443" s="15" t="s">
        <v>108</v>
      </c>
      <c r="AH443" s="15" t="s">
        <v>101</v>
      </c>
      <c r="AI443" s="15" t="s">
        <v>100</v>
      </c>
      <c r="AJ443" s="15" t="s">
        <v>101</v>
      </c>
      <c r="AK443" s="15" t="s">
        <v>102</v>
      </c>
    </row>
    <row r="444" spans="33:37" x14ac:dyDescent="0.4">
      <c r="AG444" s="15" t="s">
        <v>108</v>
      </c>
      <c r="AH444" s="15" t="s">
        <v>101</v>
      </c>
      <c r="AI444" s="15" t="s">
        <v>100</v>
      </c>
      <c r="AJ444" s="15" t="s">
        <v>100</v>
      </c>
      <c r="AK444" s="15" t="s">
        <v>102</v>
      </c>
    </row>
    <row r="445" spans="33:37" x14ac:dyDescent="0.4">
      <c r="AG445" s="15" t="s">
        <v>108</v>
      </c>
      <c r="AH445" s="15" t="s">
        <v>101</v>
      </c>
      <c r="AI445" s="15" t="s">
        <v>100</v>
      </c>
      <c r="AJ445" s="15" t="s">
        <v>108</v>
      </c>
      <c r="AK445" s="15" t="s">
        <v>102</v>
      </c>
    </row>
    <row r="446" spans="33:37" x14ac:dyDescent="0.4">
      <c r="AG446" s="15" t="s">
        <v>108</v>
      </c>
      <c r="AH446" s="15" t="s">
        <v>101</v>
      </c>
      <c r="AI446" s="15" t="s">
        <v>100</v>
      </c>
      <c r="AJ446" s="15" t="s">
        <v>105</v>
      </c>
      <c r="AK446" s="15" t="s">
        <v>102</v>
      </c>
    </row>
    <row r="447" spans="33:37" x14ac:dyDescent="0.4">
      <c r="AG447" s="15" t="s">
        <v>108</v>
      </c>
      <c r="AH447" s="15" t="s">
        <v>101</v>
      </c>
      <c r="AI447" s="15" t="s">
        <v>100</v>
      </c>
      <c r="AJ447" s="59" t="s">
        <v>112</v>
      </c>
      <c r="AK447" s="15" t="s">
        <v>102</v>
      </c>
    </row>
    <row r="448" spans="33:37" x14ac:dyDescent="0.4">
      <c r="AG448" s="15" t="s">
        <v>108</v>
      </c>
      <c r="AH448" s="15" t="s">
        <v>101</v>
      </c>
      <c r="AI448" s="15" t="s">
        <v>100</v>
      </c>
      <c r="AJ448" s="15" t="s">
        <v>98</v>
      </c>
      <c r="AK448" s="15" t="s">
        <v>102</v>
      </c>
    </row>
    <row r="449" spans="33:37" x14ac:dyDescent="0.4">
      <c r="AG449" s="15" t="s">
        <v>108</v>
      </c>
      <c r="AH449" s="15" t="s">
        <v>101</v>
      </c>
      <c r="AI449" s="15" t="s">
        <v>108</v>
      </c>
      <c r="AJ449" s="15" t="s">
        <v>101</v>
      </c>
      <c r="AK449" s="15" t="s">
        <v>102</v>
      </c>
    </row>
    <row r="450" spans="33:37" x14ac:dyDescent="0.4">
      <c r="AG450" s="15" t="s">
        <v>108</v>
      </c>
      <c r="AH450" s="15" t="s">
        <v>101</v>
      </c>
      <c r="AI450" s="15" t="s">
        <v>108</v>
      </c>
      <c r="AJ450" s="15" t="s">
        <v>100</v>
      </c>
      <c r="AK450" s="15" t="s">
        <v>102</v>
      </c>
    </row>
    <row r="451" spans="33:37" x14ac:dyDescent="0.4">
      <c r="AG451" s="15" t="s">
        <v>108</v>
      </c>
      <c r="AH451" s="15" t="s">
        <v>101</v>
      </c>
      <c r="AI451" s="15" t="s">
        <v>108</v>
      </c>
      <c r="AJ451" s="15" t="s">
        <v>108</v>
      </c>
      <c r="AK451" s="15" t="s">
        <v>102</v>
      </c>
    </row>
    <row r="452" spans="33:37" x14ac:dyDescent="0.4">
      <c r="AG452" s="15" t="s">
        <v>108</v>
      </c>
      <c r="AH452" s="15" t="s">
        <v>101</v>
      </c>
      <c r="AI452" s="15" t="s">
        <v>108</v>
      </c>
      <c r="AJ452" s="15" t="s">
        <v>105</v>
      </c>
      <c r="AK452" s="15" t="s">
        <v>102</v>
      </c>
    </row>
    <row r="453" spans="33:37" x14ac:dyDescent="0.4">
      <c r="AG453" s="15" t="s">
        <v>108</v>
      </c>
      <c r="AH453" s="15" t="s">
        <v>101</v>
      </c>
      <c r="AI453" s="15" t="s">
        <v>108</v>
      </c>
      <c r="AJ453" s="59" t="s">
        <v>112</v>
      </c>
      <c r="AK453" s="15" t="s">
        <v>102</v>
      </c>
    </row>
    <row r="454" spans="33:37" x14ac:dyDescent="0.4">
      <c r="AG454" s="15" t="s">
        <v>108</v>
      </c>
      <c r="AH454" s="15" t="s">
        <v>101</v>
      </c>
      <c r="AI454" s="15" t="s">
        <v>108</v>
      </c>
      <c r="AJ454" s="15" t="s">
        <v>98</v>
      </c>
      <c r="AK454" s="15" t="s">
        <v>102</v>
      </c>
    </row>
    <row r="455" spans="33:37" x14ac:dyDescent="0.4">
      <c r="AG455" s="15" t="s">
        <v>108</v>
      </c>
      <c r="AH455" s="15" t="s">
        <v>101</v>
      </c>
      <c r="AI455" s="15" t="s">
        <v>105</v>
      </c>
      <c r="AJ455" s="15" t="s">
        <v>101</v>
      </c>
      <c r="AK455" s="15" t="s">
        <v>102</v>
      </c>
    </row>
    <row r="456" spans="33:37" x14ac:dyDescent="0.4">
      <c r="AG456" s="15" t="s">
        <v>108</v>
      </c>
      <c r="AH456" s="15" t="s">
        <v>101</v>
      </c>
      <c r="AI456" s="15" t="s">
        <v>105</v>
      </c>
      <c r="AJ456" s="15" t="s">
        <v>100</v>
      </c>
      <c r="AK456" s="15" t="s">
        <v>102</v>
      </c>
    </row>
    <row r="457" spans="33:37" x14ac:dyDescent="0.4">
      <c r="AG457" s="15" t="s">
        <v>108</v>
      </c>
      <c r="AH457" s="15" t="s">
        <v>101</v>
      </c>
      <c r="AI457" s="15" t="s">
        <v>105</v>
      </c>
      <c r="AJ457" s="15" t="s">
        <v>108</v>
      </c>
      <c r="AK457" s="15" t="s">
        <v>102</v>
      </c>
    </row>
    <row r="458" spans="33:37" x14ac:dyDescent="0.4">
      <c r="AG458" s="15" t="s">
        <v>108</v>
      </c>
      <c r="AH458" s="15" t="s">
        <v>101</v>
      </c>
      <c r="AI458" s="15" t="s">
        <v>105</v>
      </c>
      <c r="AJ458" s="15" t="s">
        <v>105</v>
      </c>
      <c r="AK458" s="15" t="s">
        <v>102</v>
      </c>
    </row>
    <row r="459" spans="33:37" x14ac:dyDescent="0.4">
      <c r="AG459" s="15" t="s">
        <v>108</v>
      </c>
      <c r="AH459" s="15" t="s">
        <v>101</v>
      </c>
      <c r="AI459" s="15" t="s">
        <v>105</v>
      </c>
      <c r="AJ459" s="59" t="s">
        <v>112</v>
      </c>
      <c r="AK459" s="15" t="s">
        <v>102</v>
      </c>
    </row>
    <row r="460" spans="33:37" x14ac:dyDescent="0.4">
      <c r="AG460" s="15" t="s">
        <v>108</v>
      </c>
      <c r="AH460" s="15" t="s">
        <v>101</v>
      </c>
      <c r="AI460" s="15" t="s">
        <v>105</v>
      </c>
      <c r="AJ460" s="15" t="s">
        <v>98</v>
      </c>
      <c r="AK460" s="15" t="s">
        <v>102</v>
      </c>
    </row>
    <row r="461" spans="33:37" x14ac:dyDescent="0.4">
      <c r="AG461" s="15" t="s">
        <v>108</v>
      </c>
      <c r="AH461" s="15" t="s">
        <v>101</v>
      </c>
      <c r="AI461" s="59" t="s">
        <v>112</v>
      </c>
      <c r="AJ461" s="15" t="s">
        <v>101</v>
      </c>
      <c r="AK461" s="15" t="s">
        <v>102</v>
      </c>
    </row>
    <row r="462" spans="33:37" x14ac:dyDescent="0.4">
      <c r="AG462" s="15" t="s">
        <v>108</v>
      </c>
      <c r="AH462" s="15" t="s">
        <v>101</v>
      </c>
      <c r="AI462" s="59" t="s">
        <v>112</v>
      </c>
      <c r="AJ462" s="15" t="s">
        <v>100</v>
      </c>
      <c r="AK462" s="15" t="s">
        <v>102</v>
      </c>
    </row>
    <row r="463" spans="33:37" x14ac:dyDescent="0.4">
      <c r="AG463" s="15" t="s">
        <v>108</v>
      </c>
      <c r="AH463" s="15" t="s">
        <v>101</v>
      </c>
      <c r="AI463" s="59" t="s">
        <v>112</v>
      </c>
      <c r="AJ463" s="15" t="s">
        <v>108</v>
      </c>
      <c r="AK463" s="15" t="s">
        <v>102</v>
      </c>
    </row>
    <row r="464" spans="33:37" x14ac:dyDescent="0.4">
      <c r="AG464" s="15" t="s">
        <v>108</v>
      </c>
      <c r="AH464" s="15" t="s">
        <v>101</v>
      </c>
      <c r="AI464" s="59" t="s">
        <v>112</v>
      </c>
      <c r="AJ464" s="15" t="s">
        <v>105</v>
      </c>
      <c r="AK464" s="15" t="s">
        <v>102</v>
      </c>
    </row>
    <row r="465" spans="33:37" x14ac:dyDescent="0.4">
      <c r="AG465" s="15" t="s">
        <v>108</v>
      </c>
      <c r="AH465" s="15" t="s">
        <v>101</v>
      </c>
      <c r="AI465" s="59" t="s">
        <v>112</v>
      </c>
      <c r="AJ465" s="59" t="s">
        <v>112</v>
      </c>
      <c r="AK465" s="15" t="s">
        <v>102</v>
      </c>
    </row>
    <row r="466" spans="33:37" x14ac:dyDescent="0.4">
      <c r="AG466" s="15" t="s">
        <v>108</v>
      </c>
      <c r="AH466" s="15" t="s">
        <v>101</v>
      </c>
      <c r="AI466" s="59" t="s">
        <v>112</v>
      </c>
      <c r="AJ466" s="15" t="s">
        <v>98</v>
      </c>
      <c r="AK466" s="15" t="s">
        <v>102</v>
      </c>
    </row>
    <row r="467" spans="33:37" x14ac:dyDescent="0.4">
      <c r="AG467" s="15" t="s">
        <v>108</v>
      </c>
      <c r="AH467" s="15" t="s">
        <v>101</v>
      </c>
      <c r="AI467" s="15" t="s">
        <v>98</v>
      </c>
      <c r="AJ467" s="15" t="s">
        <v>101</v>
      </c>
      <c r="AK467" s="15" t="s">
        <v>102</v>
      </c>
    </row>
    <row r="468" spans="33:37" x14ac:dyDescent="0.4">
      <c r="AG468" s="15" t="s">
        <v>108</v>
      </c>
      <c r="AH468" s="15" t="s">
        <v>101</v>
      </c>
      <c r="AI468" s="15" t="s">
        <v>98</v>
      </c>
      <c r="AJ468" s="15" t="s">
        <v>100</v>
      </c>
      <c r="AK468" s="15" t="s">
        <v>102</v>
      </c>
    </row>
    <row r="469" spans="33:37" x14ac:dyDescent="0.4">
      <c r="AG469" s="15" t="s">
        <v>108</v>
      </c>
      <c r="AH469" s="15" t="s">
        <v>101</v>
      </c>
      <c r="AI469" s="15" t="s">
        <v>98</v>
      </c>
      <c r="AJ469" s="15" t="s">
        <v>108</v>
      </c>
      <c r="AK469" s="15" t="s">
        <v>102</v>
      </c>
    </row>
    <row r="470" spans="33:37" x14ac:dyDescent="0.4">
      <c r="AG470" s="15" t="s">
        <v>108</v>
      </c>
      <c r="AH470" s="15" t="s">
        <v>101</v>
      </c>
      <c r="AI470" s="15" t="s">
        <v>98</v>
      </c>
      <c r="AJ470" s="15" t="s">
        <v>105</v>
      </c>
      <c r="AK470" s="15" t="s">
        <v>102</v>
      </c>
    </row>
    <row r="471" spans="33:37" x14ac:dyDescent="0.4">
      <c r="AG471" s="15" t="s">
        <v>108</v>
      </c>
      <c r="AH471" s="15" t="s">
        <v>101</v>
      </c>
      <c r="AI471" s="15" t="s">
        <v>98</v>
      </c>
      <c r="AJ471" s="59" t="s">
        <v>112</v>
      </c>
      <c r="AK471" s="15" t="s">
        <v>102</v>
      </c>
    </row>
    <row r="472" spans="33:37" x14ac:dyDescent="0.4">
      <c r="AG472" s="15" t="s">
        <v>108</v>
      </c>
      <c r="AH472" s="15" t="s">
        <v>101</v>
      </c>
      <c r="AI472" s="15" t="s">
        <v>98</v>
      </c>
      <c r="AJ472" s="15" t="s">
        <v>98</v>
      </c>
      <c r="AK472" s="15" t="s">
        <v>102</v>
      </c>
    </row>
    <row r="473" spans="33:37" x14ac:dyDescent="0.4">
      <c r="AG473" s="15" t="s">
        <v>108</v>
      </c>
      <c r="AH473" s="15" t="s">
        <v>100</v>
      </c>
      <c r="AI473" s="15" t="s">
        <v>101</v>
      </c>
      <c r="AJ473" s="15" t="s">
        <v>101</v>
      </c>
      <c r="AK473" s="15" t="s">
        <v>102</v>
      </c>
    </row>
    <row r="474" spans="33:37" x14ac:dyDescent="0.4">
      <c r="AG474" s="15" t="s">
        <v>108</v>
      </c>
      <c r="AH474" s="15" t="s">
        <v>100</v>
      </c>
      <c r="AI474" s="15" t="s">
        <v>101</v>
      </c>
      <c r="AJ474" s="15" t="s">
        <v>100</v>
      </c>
      <c r="AK474" s="15" t="s">
        <v>102</v>
      </c>
    </row>
    <row r="475" spans="33:37" x14ac:dyDescent="0.4">
      <c r="AG475" s="15" t="s">
        <v>108</v>
      </c>
      <c r="AH475" s="15" t="s">
        <v>100</v>
      </c>
      <c r="AI475" s="15" t="s">
        <v>101</v>
      </c>
      <c r="AJ475" s="15" t="s">
        <v>108</v>
      </c>
      <c r="AK475" s="15" t="s">
        <v>102</v>
      </c>
    </row>
    <row r="476" spans="33:37" x14ac:dyDescent="0.4">
      <c r="AG476" s="15" t="s">
        <v>108</v>
      </c>
      <c r="AH476" s="15" t="s">
        <v>100</v>
      </c>
      <c r="AI476" s="15" t="s">
        <v>101</v>
      </c>
      <c r="AJ476" s="15" t="s">
        <v>105</v>
      </c>
      <c r="AK476" s="15" t="s">
        <v>102</v>
      </c>
    </row>
    <row r="477" spans="33:37" x14ac:dyDescent="0.4">
      <c r="AG477" s="15" t="s">
        <v>108</v>
      </c>
      <c r="AH477" s="15" t="s">
        <v>100</v>
      </c>
      <c r="AI477" s="15" t="s">
        <v>101</v>
      </c>
      <c r="AJ477" s="59" t="s">
        <v>112</v>
      </c>
      <c r="AK477" s="15" t="s">
        <v>102</v>
      </c>
    </row>
    <row r="478" spans="33:37" x14ac:dyDescent="0.4">
      <c r="AG478" s="15" t="s">
        <v>108</v>
      </c>
      <c r="AH478" s="15" t="s">
        <v>100</v>
      </c>
      <c r="AI478" s="15" t="s">
        <v>101</v>
      </c>
      <c r="AJ478" s="15" t="s">
        <v>98</v>
      </c>
      <c r="AK478" s="15" t="s">
        <v>102</v>
      </c>
    </row>
    <row r="479" spans="33:37" x14ac:dyDescent="0.4">
      <c r="AG479" s="15" t="s">
        <v>108</v>
      </c>
      <c r="AH479" s="15" t="s">
        <v>100</v>
      </c>
      <c r="AI479" s="15" t="s">
        <v>100</v>
      </c>
      <c r="AJ479" s="15" t="s">
        <v>101</v>
      </c>
      <c r="AK479" s="15" t="s">
        <v>102</v>
      </c>
    </row>
    <row r="480" spans="33:37" x14ac:dyDescent="0.4">
      <c r="AG480" s="15" t="s">
        <v>108</v>
      </c>
      <c r="AH480" s="15" t="s">
        <v>100</v>
      </c>
      <c r="AI480" s="15" t="s">
        <v>100</v>
      </c>
      <c r="AJ480" s="15" t="s">
        <v>100</v>
      </c>
      <c r="AK480" s="15" t="s">
        <v>102</v>
      </c>
    </row>
    <row r="481" spans="33:37" x14ac:dyDescent="0.4">
      <c r="AG481" s="15" t="s">
        <v>108</v>
      </c>
      <c r="AH481" s="15" t="s">
        <v>100</v>
      </c>
      <c r="AI481" s="15" t="s">
        <v>100</v>
      </c>
      <c r="AJ481" s="15" t="s">
        <v>108</v>
      </c>
      <c r="AK481" s="15" t="s">
        <v>102</v>
      </c>
    </row>
    <row r="482" spans="33:37" x14ac:dyDescent="0.4">
      <c r="AG482" s="15" t="s">
        <v>108</v>
      </c>
      <c r="AH482" s="15" t="s">
        <v>100</v>
      </c>
      <c r="AI482" s="15" t="s">
        <v>100</v>
      </c>
      <c r="AJ482" s="15" t="s">
        <v>105</v>
      </c>
      <c r="AK482" s="15" t="s">
        <v>102</v>
      </c>
    </row>
    <row r="483" spans="33:37" x14ac:dyDescent="0.4">
      <c r="AG483" s="15" t="s">
        <v>108</v>
      </c>
      <c r="AH483" s="15" t="s">
        <v>100</v>
      </c>
      <c r="AI483" s="15" t="s">
        <v>100</v>
      </c>
      <c r="AJ483" s="59" t="s">
        <v>112</v>
      </c>
      <c r="AK483" s="15" t="s">
        <v>102</v>
      </c>
    </row>
    <row r="484" spans="33:37" x14ac:dyDescent="0.4">
      <c r="AG484" s="15" t="s">
        <v>108</v>
      </c>
      <c r="AH484" s="15" t="s">
        <v>100</v>
      </c>
      <c r="AI484" s="15" t="s">
        <v>100</v>
      </c>
      <c r="AJ484" s="15" t="s">
        <v>98</v>
      </c>
      <c r="AK484" s="15" t="s">
        <v>102</v>
      </c>
    </row>
    <row r="485" spans="33:37" x14ac:dyDescent="0.4">
      <c r="AG485" s="15" t="s">
        <v>108</v>
      </c>
      <c r="AH485" s="15" t="s">
        <v>100</v>
      </c>
      <c r="AI485" s="15" t="s">
        <v>108</v>
      </c>
      <c r="AJ485" s="15" t="s">
        <v>101</v>
      </c>
      <c r="AK485" s="15" t="s">
        <v>102</v>
      </c>
    </row>
    <row r="486" spans="33:37" x14ac:dyDescent="0.4">
      <c r="AG486" s="15" t="s">
        <v>108</v>
      </c>
      <c r="AH486" s="15" t="s">
        <v>100</v>
      </c>
      <c r="AI486" s="15" t="s">
        <v>108</v>
      </c>
      <c r="AJ486" s="15" t="s">
        <v>100</v>
      </c>
      <c r="AK486" s="15" t="s">
        <v>102</v>
      </c>
    </row>
    <row r="487" spans="33:37" x14ac:dyDescent="0.4">
      <c r="AG487" s="15" t="s">
        <v>108</v>
      </c>
      <c r="AH487" s="15" t="s">
        <v>100</v>
      </c>
      <c r="AI487" s="15" t="s">
        <v>108</v>
      </c>
      <c r="AJ487" s="15" t="s">
        <v>108</v>
      </c>
      <c r="AK487" s="15" t="s">
        <v>102</v>
      </c>
    </row>
    <row r="488" spans="33:37" x14ac:dyDescent="0.4">
      <c r="AG488" s="15" t="s">
        <v>108</v>
      </c>
      <c r="AH488" s="15" t="s">
        <v>100</v>
      </c>
      <c r="AI488" s="15" t="s">
        <v>108</v>
      </c>
      <c r="AJ488" s="15" t="s">
        <v>105</v>
      </c>
      <c r="AK488" s="15" t="s">
        <v>102</v>
      </c>
    </row>
    <row r="489" spans="33:37" x14ac:dyDescent="0.4">
      <c r="AG489" s="15" t="s">
        <v>108</v>
      </c>
      <c r="AH489" s="15" t="s">
        <v>100</v>
      </c>
      <c r="AI489" s="15" t="s">
        <v>108</v>
      </c>
      <c r="AJ489" s="59" t="s">
        <v>112</v>
      </c>
      <c r="AK489" s="15" t="s">
        <v>102</v>
      </c>
    </row>
    <row r="490" spans="33:37" x14ac:dyDescent="0.4">
      <c r="AG490" s="15" t="s">
        <v>108</v>
      </c>
      <c r="AH490" s="15" t="s">
        <v>100</v>
      </c>
      <c r="AI490" s="15" t="s">
        <v>108</v>
      </c>
      <c r="AJ490" s="15" t="s">
        <v>98</v>
      </c>
      <c r="AK490" s="15" t="s">
        <v>102</v>
      </c>
    </row>
    <row r="491" spans="33:37" x14ac:dyDescent="0.4">
      <c r="AG491" s="15" t="s">
        <v>108</v>
      </c>
      <c r="AH491" s="15" t="s">
        <v>100</v>
      </c>
      <c r="AI491" s="15" t="s">
        <v>105</v>
      </c>
      <c r="AJ491" s="15" t="s">
        <v>101</v>
      </c>
      <c r="AK491" s="15" t="s">
        <v>102</v>
      </c>
    </row>
    <row r="492" spans="33:37" x14ac:dyDescent="0.4">
      <c r="AG492" s="15" t="s">
        <v>108</v>
      </c>
      <c r="AH492" s="15" t="s">
        <v>100</v>
      </c>
      <c r="AI492" s="15" t="s">
        <v>105</v>
      </c>
      <c r="AJ492" s="15" t="s">
        <v>100</v>
      </c>
      <c r="AK492" s="15" t="s">
        <v>102</v>
      </c>
    </row>
    <row r="493" spans="33:37" x14ac:dyDescent="0.4">
      <c r="AG493" s="15" t="s">
        <v>108</v>
      </c>
      <c r="AH493" s="15" t="s">
        <v>100</v>
      </c>
      <c r="AI493" s="15" t="s">
        <v>105</v>
      </c>
      <c r="AJ493" s="15" t="s">
        <v>108</v>
      </c>
      <c r="AK493" s="15" t="s">
        <v>102</v>
      </c>
    </row>
    <row r="494" spans="33:37" x14ac:dyDescent="0.4">
      <c r="AG494" s="15" t="s">
        <v>108</v>
      </c>
      <c r="AH494" s="15" t="s">
        <v>100</v>
      </c>
      <c r="AI494" s="15" t="s">
        <v>105</v>
      </c>
      <c r="AJ494" s="15" t="s">
        <v>105</v>
      </c>
      <c r="AK494" s="15" t="s">
        <v>102</v>
      </c>
    </row>
    <row r="495" spans="33:37" x14ac:dyDescent="0.4">
      <c r="AG495" s="15" t="s">
        <v>108</v>
      </c>
      <c r="AH495" s="15" t="s">
        <v>100</v>
      </c>
      <c r="AI495" s="15" t="s">
        <v>105</v>
      </c>
      <c r="AJ495" s="59" t="s">
        <v>112</v>
      </c>
      <c r="AK495" s="15" t="s">
        <v>102</v>
      </c>
    </row>
    <row r="496" spans="33:37" x14ac:dyDescent="0.4">
      <c r="AG496" s="15" t="s">
        <v>108</v>
      </c>
      <c r="AH496" s="15" t="s">
        <v>100</v>
      </c>
      <c r="AI496" s="15" t="s">
        <v>105</v>
      </c>
      <c r="AJ496" s="15" t="s">
        <v>98</v>
      </c>
      <c r="AK496" s="15" t="s">
        <v>102</v>
      </c>
    </row>
    <row r="497" spans="33:37" x14ac:dyDescent="0.4">
      <c r="AG497" s="15" t="s">
        <v>108</v>
      </c>
      <c r="AH497" s="15" t="s">
        <v>100</v>
      </c>
      <c r="AI497" s="59" t="s">
        <v>112</v>
      </c>
      <c r="AJ497" s="15" t="s">
        <v>101</v>
      </c>
      <c r="AK497" s="15" t="s">
        <v>102</v>
      </c>
    </row>
    <row r="498" spans="33:37" x14ac:dyDescent="0.4">
      <c r="AG498" s="15" t="s">
        <v>108</v>
      </c>
      <c r="AH498" s="15" t="s">
        <v>100</v>
      </c>
      <c r="AI498" s="59" t="s">
        <v>112</v>
      </c>
      <c r="AJ498" s="15" t="s">
        <v>100</v>
      </c>
      <c r="AK498" s="15" t="s">
        <v>102</v>
      </c>
    </row>
    <row r="499" spans="33:37" x14ac:dyDescent="0.4">
      <c r="AG499" s="15" t="s">
        <v>108</v>
      </c>
      <c r="AH499" s="15" t="s">
        <v>100</v>
      </c>
      <c r="AI499" s="59" t="s">
        <v>112</v>
      </c>
      <c r="AJ499" s="15" t="s">
        <v>108</v>
      </c>
      <c r="AK499" s="15" t="s">
        <v>102</v>
      </c>
    </row>
    <row r="500" spans="33:37" x14ac:dyDescent="0.4">
      <c r="AG500" s="15" t="s">
        <v>108</v>
      </c>
      <c r="AH500" s="15" t="s">
        <v>100</v>
      </c>
      <c r="AI500" s="59" t="s">
        <v>112</v>
      </c>
      <c r="AJ500" s="15" t="s">
        <v>105</v>
      </c>
      <c r="AK500" s="15" t="s">
        <v>102</v>
      </c>
    </row>
    <row r="501" spans="33:37" x14ac:dyDescent="0.4">
      <c r="AG501" s="15" t="s">
        <v>108</v>
      </c>
      <c r="AH501" s="15" t="s">
        <v>100</v>
      </c>
      <c r="AI501" s="59" t="s">
        <v>112</v>
      </c>
      <c r="AJ501" s="59" t="s">
        <v>112</v>
      </c>
      <c r="AK501" s="15" t="s">
        <v>102</v>
      </c>
    </row>
    <row r="502" spans="33:37" x14ac:dyDescent="0.4">
      <c r="AG502" s="15" t="s">
        <v>108</v>
      </c>
      <c r="AH502" s="15" t="s">
        <v>100</v>
      </c>
      <c r="AI502" s="59" t="s">
        <v>112</v>
      </c>
      <c r="AJ502" s="15" t="s">
        <v>98</v>
      </c>
      <c r="AK502" s="15" t="s">
        <v>102</v>
      </c>
    </row>
    <row r="503" spans="33:37" x14ac:dyDescent="0.4">
      <c r="AG503" s="15" t="s">
        <v>108</v>
      </c>
      <c r="AH503" s="15" t="s">
        <v>100</v>
      </c>
      <c r="AI503" s="15" t="s">
        <v>98</v>
      </c>
      <c r="AJ503" s="15" t="s">
        <v>101</v>
      </c>
      <c r="AK503" s="15" t="s">
        <v>102</v>
      </c>
    </row>
    <row r="504" spans="33:37" x14ac:dyDescent="0.4">
      <c r="AG504" s="15" t="s">
        <v>108</v>
      </c>
      <c r="AH504" s="15" t="s">
        <v>100</v>
      </c>
      <c r="AI504" s="15" t="s">
        <v>98</v>
      </c>
      <c r="AJ504" s="15" t="s">
        <v>100</v>
      </c>
      <c r="AK504" s="15" t="s">
        <v>102</v>
      </c>
    </row>
    <row r="505" spans="33:37" x14ac:dyDescent="0.4">
      <c r="AG505" s="15" t="s">
        <v>108</v>
      </c>
      <c r="AH505" s="15" t="s">
        <v>100</v>
      </c>
      <c r="AI505" s="15" t="s">
        <v>98</v>
      </c>
      <c r="AJ505" s="15" t="s">
        <v>108</v>
      </c>
      <c r="AK505" s="15" t="s">
        <v>102</v>
      </c>
    </row>
    <row r="506" spans="33:37" x14ac:dyDescent="0.4">
      <c r="AG506" s="15" t="s">
        <v>108</v>
      </c>
      <c r="AH506" s="15" t="s">
        <v>100</v>
      </c>
      <c r="AI506" s="15" t="s">
        <v>98</v>
      </c>
      <c r="AJ506" s="15" t="s">
        <v>105</v>
      </c>
      <c r="AK506" s="15" t="s">
        <v>102</v>
      </c>
    </row>
    <row r="507" spans="33:37" x14ac:dyDescent="0.4">
      <c r="AG507" s="15" t="s">
        <v>108</v>
      </c>
      <c r="AH507" s="15" t="s">
        <v>100</v>
      </c>
      <c r="AI507" s="15" t="s">
        <v>98</v>
      </c>
      <c r="AJ507" s="59" t="s">
        <v>112</v>
      </c>
      <c r="AK507" s="15" t="s">
        <v>102</v>
      </c>
    </row>
    <row r="508" spans="33:37" x14ac:dyDescent="0.4">
      <c r="AG508" s="15" t="s">
        <v>108</v>
      </c>
      <c r="AH508" s="15" t="s">
        <v>100</v>
      </c>
      <c r="AI508" s="15" t="s">
        <v>98</v>
      </c>
      <c r="AJ508" s="15" t="s">
        <v>98</v>
      </c>
      <c r="AK508" s="15" t="s">
        <v>102</v>
      </c>
    </row>
    <row r="509" spans="33:37" x14ac:dyDescent="0.4">
      <c r="AG509" s="15" t="s">
        <v>108</v>
      </c>
      <c r="AH509" s="15" t="s">
        <v>108</v>
      </c>
      <c r="AI509" s="15" t="s">
        <v>101</v>
      </c>
      <c r="AJ509" s="15" t="s">
        <v>101</v>
      </c>
      <c r="AK509" s="15" t="s">
        <v>102</v>
      </c>
    </row>
    <row r="510" spans="33:37" x14ac:dyDescent="0.4">
      <c r="AG510" s="15" t="s">
        <v>108</v>
      </c>
      <c r="AH510" s="15" t="s">
        <v>108</v>
      </c>
      <c r="AI510" s="15" t="s">
        <v>101</v>
      </c>
      <c r="AJ510" s="15" t="s">
        <v>100</v>
      </c>
      <c r="AK510" s="15" t="s">
        <v>102</v>
      </c>
    </row>
    <row r="511" spans="33:37" x14ac:dyDescent="0.4">
      <c r="AG511" s="15" t="s">
        <v>108</v>
      </c>
      <c r="AH511" s="15" t="s">
        <v>108</v>
      </c>
      <c r="AI511" s="15" t="s">
        <v>101</v>
      </c>
      <c r="AJ511" s="15" t="s">
        <v>108</v>
      </c>
      <c r="AK511" s="15" t="s">
        <v>102</v>
      </c>
    </row>
    <row r="512" spans="33:37" x14ac:dyDescent="0.4">
      <c r="AG512" s="15" t="s">
        <v>108</v>
      </c>
      <c r="AH512" s="15" t="s">
        <v>108</v>
      </c>
      <c r="AI512" s="15" t="s">
        <v>101</v>
      </c>
      <c r="AJ512" s="15" t="s">
        <v>105</v>
      </c>
      <c r="AK512" s="15" t="s">
        <v>102</v>
      </c>
    </row>
    <row r="513" spans="33:37" x14ac:dyDescent="0.4">
      <c r="AG513" s="15" t="s">
        <v>108</v>
      </c>
      <c r="AH513" s="15" t="s">
        <v>108</v>
      </c>
      <c r="AI513" s="15" t="s">
        <v>101</v>
      </c>
      <c r="AJ513" s="59" t="s">
        <v>112</v>
      </c>
      <c r="AK513" s="15" t="s">
        <v>102</v>
      </c>
    </row>
    <row r="514" spans="33:37" x14ac:dyDescent="0.4">
      <c r="AG514" s="15" t="s">
        <v>108</v>
      </c>
      <c r="AH514" s="15" t="s">
        <v>108</v>
      </c>
      <c r="AI514" s="15" t="s">
        <v>101</v>
      </c>
      <c r="AJ514" s="15" t="s">
        <v>98</v>
      </c>
      <c r="AK514" s="15" t="s">
        <v>102</v>
      </c>
    </row>
    <row r="515" spans="33:37" x14ac:dyDescent="0.4">
      <c r="AG515" s="15" t="s">
        <v>108</v>
      </c>
      <c r="AH515" s="15" t="s">
        <v>108</v>
      </c>
      <c r="AI515" s="15" t="s">
        <v>100</v>
      </c>
      <c r="AJ515" s="15" t="s">
        <v>101</v>
      </c>
      <c r="AK515" s="15" t="s">
        <v>102</v>
      </c>
    </row>
    <row r="516" spans="33:37" x14ac:dyDescent="0.4">
      <c r="AG516" s="15" t="s">
        <v>108</v>
      </c>
      <c r="AH516" s="15" t="s">
        <v>108</v>
      </c>
      <c r="AI516" s="15" t="s">
        <v>100</v>
      </c>
      <c r="AJ516" s="15" t="s">
        <v>100</v>
      </c>
      <c r="AK516" s="15" t="s">
        <v>102</v>
      </c>
    </row>
    <row r="517" spans="33:37" x14ac:dyDescent="0.4">
      <c r="AG517" s="15" t="s">
        <v>108</v>
      </c>
      <c r="AH517" s="15" t="s">
        <v>108</v>
      </c>
      <c r="AI517" s="15" t="s">
        <v>100</v>
      </c>
      <c r="AJ517" s="15" t="s">
        <v>108</v>
      </c>
      <c r="AK517" s="15" t="s">
        <v>102</v>
      </c>
    </row>
    <row r="518" spans="33:37" x14ac:dyDescent="0.4">
      <c r="AG518" s="15" t="s">
        <v>108</v>
      </c>
      <c r="AH518" s="15" t="s">
        <v>108</v>
      </c>
      <c r="AI518" s="15" t="s">
        <v>100</v>
      </c>
      <c r="AJ518" s="15" t="s">
        <v>105</v>
      </c>
      <c r="AK518" s="15" t="s">
        <v>102</v>
      </c>
    </row>
    <row r="519" spans="33:37" x14ac:dyDescent="0.4">
      <c r="AG519" s="15" t="s">
        <v>108</v>
      </c>
      <c r="AH519" s="15" t="s">
        <v>108</v>
      </c>
      <c r="AI519" s="15" t="s">
        <v>100</v>
      </c>
      <c r="AJ519" s="59" t="s">
        <v>112</v>
      </c>
      <c r="AK519" s="15" t="s">
        <v>102</v>
      </c>
    </row>
    <row r="520" spans="33:37" x14ac:dyDescent="0.4">
      <c r="AG520" s="15" t="s">
        <v>108</v>
      </c>
      <c r="AH520" s="15" t="s">
        <v>108</v>
      </c>
      <c r="AI520" s="15" t="s">
        <v>100</v>
      </c>
      <c r="AJ520" s="15" t="s">
        <v>98</v>
      </c>
      <c r="AK520" s="15" t="s">
        <v>102</v>
      </c>
    </row>
    <row r="521" spans="33:37" x14ac:dyDescent="0.4">
      <c r="AG521" s="15" t="s">
        <v>108</v>
      </c>
      <c r="AH521" s="15" t="s">
        <v>108</v>
      </c>
      <c r="AI521" s="15" t="s">
        <v>108</v>
      </c>
      <c r="AJ521" s="15" t="s">
        <v>101</v>
      </c>
      <c r="AK521" s="15" t="s">
        <v>102</v>
      </c>
    </row>
    <row r="522" spans="33:37" x14ac:dyDescent="0.4">
      <c r="AG522" s="15" t="s">
        <v>108</v>
      </c>
      <c r="AH522" s="15" t="s">
        <v>108</v>
      </c>
      <c r="AI522" s="15" t="s">
        <v>108</v>
      </c>
      <c r="AJ522" s="15" t="s">
        <v>100</v>
      </c>
      <c r="AK522" s="15" t="s">
        <v>102</v>
      </c>
    </row>
    <row r="523" spans="33:37" x14ac:dyDescent="0.4">
      <c r="AG523" s="15" t="s">
        <v>108</v>
      </c>
      <c r="AH523" s="15" t="s">
        <v>108</v>
      </c>
      <c r="AI523" s="15" t="s">
        <v>108</v>
      </c>
      <c r="AJ523" s="15" t="s">
        <v>108</v>
      </c>
      <c r="AK523" s="15" t="s">
        <v>133</v>
      </c>
    </row>
    <row r="524" spans="33:37" x14ac:dyDescent="0.4">
      <c r="AG524" s="15" t="s">
        <v>108</v>
      </c>
      <c r="AH524" s="15" t="s">
        <v>108</v>
      </c>
      <c r="AI524" s="15" t="s">
        <v>108</v>
      </c>
      <c r="AJ524" s="15" t="s">
        <v>105</v>
      </c>
      <c r="AK524" s="15" t="s">
        <v>133</v>
      </c>
    </row>
    <row r="525" spans="33:37" x14ac:dyDescent="0.4">
      <c r="AG525" s="15" t="s">
        <v>108</v>
      </c>
      <c r="AH525" s="15" t="s">
        <v>108</v>
      </c>
      <c r="AI525" s="15" t="s">
        <v>108</v>
      </c>
      <c r="AJ525" s="59" t="s">
        <v>112</v>
      </c>
      <c r="AK525" s="15" t="s">
        <v>133</v>
      </c>
    </row>
    <row r="526" spans="33:37" x14ac:dyDescent="0.4">
      <c r="AG526" s="15" t="s">
        <v>108</v>
      </c>
      <c r="AH526" s="15" t="s">
        <v>108</v>
      </c>
      <c r="AI526" s="15" t="s">
        <v>108</v>
      </c>
      <c r="AJ526" s="15" t="s">
        <v>98</v>
      </c>
      <c r="AK526" s="15" t="s">
        <v>133</v>
      </c>
    </row>
    <row r="527" spans="33:37" x14ac:dyDescent="0.4">
      <c r="AG527" s="15" t="s">
        <v>108</v>
      </c>
      <c r="AH527" s="15" t="s">
        <v>108</v>
      </c>
      <c r="AI527" s="15" t="s">
        <v>105</v>
      </c>
      <c r="AJ527" s="15" t="s">
        <v>101</v>
      </c>
      <c r="AK527" s="15" t="s">
        <v>102</v>
      </c>
    </row>
    <row r="528" spans="33:37" x14ac:dyDescent="0.4">
      <c r="AG528" s="15" t="s">
        <v>108</v>
      </c>
      <c r="AH528" s="15" t="s">
        <v>108</v>
      </c>
      <c r="AI528" s="15" t="s">
        <v>105</v>
      </c>
      <c r="AJ528" s="15" t="s">
        <v>100</v>
      </c>
      <c r="AK528" s="15" t="s">
        <v>102</v>
      </c>
    </row>
    <row r="529" spans="33:37" x14ac:dyDescent="0.4">
      <c r="AG529" s="15" t="s">
        <v>108</v>
      </c>
      <c r="AH529" s="15" t="s">
        <v>108</v>
      </c>
      <c r="AI529" s="15" t="s">
        <v>105</v>
      </c>
      <c r="AJ529" s="15" t="s">
        <v>108</v>
      </c>
      <c r="AK529" s="15" t="s">
        <v>133</v>
      </c>
    </row>
    <row r="530" spans="33:37" x14ac:dyDescent="0.4">
      <c r="AG530" s="15" t="s">
        <v>108</v>
      </c>
      <c r="AH530" s="15" t="s">
        <v>108</v>
      </c>
      <c r="AI530" s="15" t="s">
        <v>105</v>
      </c>
      <c r="AJ530" s="15" t="s">
        <v>105</v>
      </c>
      <c r="AK530" s="15" t="s">
        <v>133</v>
      </c>
    </row>
    <row r="531" spans="33:37" x14ac:dyDescent="0.4">
      <c r="AG531" s="15" t="s">
        <v>108</v>
      </c>
      <c r="AH531" s="15" t="s">
        <v>108</v>
      </c>
      <c r="AI531" s="15" t="s">
        <v>105</v>
      </c>
      <c r="AJ531" s="59" t="s">
        <v>112</v>
      </c>
      <c r="AK531" s="15" t="s">
        <v>133</v>
      </c>
    </row>
    <row r="532" spans="33:37" x14ac:dyDescent="0.4">
      <c r="AG532" s="15" t="s">
        <v>108</v>
      </c>
      <c r="AH532" s="15" t="s">
        <v>108</v>
      </c>
      <c r="AI532" s="15" t="s">
        <v>105</v>
      </c>
      <c r="AJ532" s="15" t="s">
        <v>98</v>
      </c>
      <c r="AK532" s="15" t="s">
        <v>133</v>
      </c>
    </row>
    <row r="533" spans="33:37" x14ac:dyDescent="0.4">
      <c r="AG533" s="15" t="s">
        <v>108</v>
      </c>
      <c r="AH533" s="15" t="s">
        <v>108</v>
      </c>
      <c r="AI533" s="59" t="s">
        <v>112</v>
      </c>
      <c r="AJ533" s="15" t="s">
        <v>101</v>
      </c>
      <c r="AK533" s="15" t="s">
        <v>102</v>
      </c>
    </row>
    <row r="534" spans="33:37" x14ac:dyDescent="0.4">
      <c r="AG534" s="15" t="s">
        <v>108</v>
      </c>
      <c r="AH534" s="15" t="s">
        <v>108</v>
      </c>
      <c r="AI534" s="59" t="s">
        <v>112</v>
      </c>
      <c r="AJ534" s="15" t="s">
        <v>100</v>
      </c>
      <c r="AK534" s="15" t="s">
        <v>102</v>
      </c>
    </row>
    <row r="535" spans="33:37" x14ac:dyDescent="0.4">
      <c r="AG535" s="15" t="s">
        <v>108</v>
      </c>
      <c r="AH535" s="15" t="s">
        <v>108</v>
      </c>
      <c r="AI535" s="59" t="s">
        <v>112</v>
      </c>
      <c r="AJ535" s="15" t="s">
        <v>108</v>
      </c>
      <c r="AK535" s="15" t="s">
        <v>133</v>
      </c>
    </row>
    <row r="536" spans="33:37" x14ac:dyDescent="0.4">
      <c r="AG536" s="15" t="s">
        <v>108</v>
      </c>
      <c r="AH536" s="15" t="s">
        <v>108</v>
      </c>
      <c r="AI536" s="59" t="s">
        <v>112</v>
      </c>
      <c r="AJ536" s="15" t="s">
        <v>105</v>
      </c>
      <c r="AK536" s="15" t="s">
        <v>133</v>
      </c>
    </row>
    <row r="537" spans="33:37" x14ac:dyDescent="0.4">
      <c r="AG537" s="15" t="s">
        <v>108</v>
      </c>
      <c r="AH537" s="15" t="s">
        <v>108</v>
      </c>
      <c r="AI537" s="59" t="s">
        <v>112</v>
      </c>
      <c r="AJ537" s="59" t="s">
        <v>112</v>
      </c>
      <c r="AK537" s="15" t="s">
        <v>133</v>
      </c>
    </row>
    <row r="538" spans="33:37" x14ac:dyDescent="0.4">
      <c r="AG538" s="15" t="s">
        <v>108</v>
      </c>
      <c r="AH538" s="15" t="s">
        <v>108</v>
      </c>
      <c r="AI538" s="59" t="s">
        <v>112</v>
      </c>
      <c r="AJ538" s="15" t="s">
        <v>98</v>
      </c>
      <c r="AK538" s="15" t="s">
        <v>133</v>
      </c>
    </row>
    <row r="539" spans="33:37" x14ac:dyDescent="0.4">
      <c r="AG539" s="15" t="s">
        <v>108</v>
      </c>
      <c r="AH539" s="15" t="s">
        <v>108</v>
      </c>
      <c r="AI539" s="15" t="s">
        <v>98</v>
      </c>
      <c r="AJ539" s="15" t="s">
        <v>101</v>
      </c>
      <c r="AK539" s="15" t="s">
        <v>102</v>
      </c>
    </row>
    <row r="540" spans="33:37" x14ac:dyDescent="0.4">
      <c r="AG540" s="15" t="s">
        <v>108</v>
      </c>
      <c r="AH540" s="15" t="s">
        <v>108</v>
      </c>
      <c r="AI540" s="15" t="s">
        <v>98</v>
      </c>
      <c r="AJ540" s="15" t="s">
        <v>100</v>
      </c>
      <c r="AK540" s="15" t="s">
        <v>102</v>
      </c>
    </row>
    <row r="541" spans="33:37" x14ac:dyDescent="0.4">
      <c r="AG541" s="15" t="s">
        <v>108</v>
      </c>
      <c r="AH541" s="15" t="s">
        <v>108</v>
      </c>
      <c r="AI541" s="15" t="s">
        <v>98</v>
      </c>
      <c r="AJ541" s="15" t="s">
        <v>108</v>
      </c>
      <c r="AK541" s="15" t="s">
        <v>133</v>
      </c>
    </row>
    <row r="542" spans="33:37" x14ac:dyDescent="0.4">
      <c r="AG542" s="15" t="s">
        <v>108</v>
      </c>
      <c r="AH542" s="15" t="s">
        <v>108</v>
      </c>
      <c r="AI542" s="15" t="s">
        <v>98</v>
      </c>
      <c r="AJ542" s="15" t="s">
        <v>105</v>
      </c>
      <c r="AK542" s="15" t="s">
        <v>133</v>
      </c>
    </row>
    <row r="543" spans="33:37" x14ac:dyDescent="0.4">
      <c r="AG543" s="15" t="s">
        <v>108</v>
      </c>
      <c r="AH543" s="15" t="s">
        <v>108</v>
      </c>
      <c r="AI543" s="15" t="s">
        <v>98</v>
      </c>
      <c r="AJ543" s="59" t="s">
        <v>112</v>
      </c>
      <c r="AK543" s="15" t="s">
        <v>133</v>
      </c>
    </row>
    <row r="544" spans="33:37" x14ac:dyDescent="0.4">
      <c r="AG544" s="15" t="s">
        <v>108</v>
      </c>
      <c r="AH544" s="15" t="s">
        <v>108</v>
      </c>
      <c r="AI544" s="15" t="s">
        <v>98</v>
      </c>
      <c r="AJ544" s="15" t="s">
        <v>98</v>
      </c>
      <c r="AK544" s="15" t="s">
        <v>133</v>
      </c>
    </row>
    <row r="545" spans="33:37" x14ac:dyDescent="0.4">
      <c r="AG545" s="15" t="s">
        <v>108</v>
      </c>
      <c r="AH545" s="15" t="s">
        <v>105</v>
      </c>
      <c r="AI545" s="15" t="s">
        <v>101</v>
      </c>
      <c r="AJ545" s="15" t="s">
        <v>101</v>
      </c>
      <c r="AK545" s="15" t="s">
        <v>102</v>
      </c>
    </row>
    <row r="546" spans="33:37" x14ac:dyDescent="0.4">
      <c r="AG546" s="15" t="s">
        <v>108</v>
      </c>
      <c r="AH546" s="15" t="s">
        <v>105</v>
      </c>
      <c r="AI546" s="15" t="s">
        <v>101</v>
      </c>
      <c r="AJ546" s="15" t="s">
        <v>100</v>
      </c>
      <c r="AK546" s="15" t="s">
        <v>102</v>
      </c>
    </row>
    <row r="547" spans="33:37" x14ac:dyDescent="0.4">
      <c r="AG547" s="15" t="s">
        <v>108</v>
      </c>
      <c r="AH547" s="15" t="s">
        <v>105</v>
      </c>
      <c r="AI547" s="15" t="s">
        <v>101</v>
      </c>
      <c r="AJ547" s="15" t="s">
        <v>108</v>
      </c>
      <c r="AK547" s="15" t="s">
        <v>102</v>
      </c>
    </row>
    <row r="548" spans="33:37" x14ac:dyDescent="0.4">
      <c r="AG548" s="15" t="s">
        <v>108</v>
      </c>
      <c r="AH548" s="15" t="s">
        <v>105</v>
      </c>
      <c r="AI548" s="15" t="s">
        <v>101</v>
      </c>
      <c r="AJ548" s="15" t="s">
        <v>105</v>
      </c>
      <c r="AK548" s="15" t="s">
        <v>102</v>
      </c>
    </row>
    <row r="549" spans="33:37" x14ac:dyDescent="0.4">
      <c r="AG549" s="15" t="s">
        <v>108</v>
      </c>
      <c r="AH549" s="15" t="s">
        <v>105</v>
      </c>
      <c r="AI549" s="15" t="s">
        <v>101</v>
      </c>
      <c r="AJ549" s="59" t="s">
        <v>112</v>
      </c>
      <c r="AK549" s="15" t="s">
        <v>102</v>
      </c>
    </row>
    <row r="550" spans="33:37" x14ac:dyDescent="0.4">
      <c r="AG550" s="15" t="s">
        <v>108</v>
      </c>
      <c r="AH550" s="15" t="s">
        <v>105</v>
      </c>
      <c r="AI550" s="15" t="s">
        <v>101</v>
      </c>
      <c r="AJ550" s="15" t="s">
        <v>98</v>
      </c>
      <c r="AK550" s="15" t="s">
        <v>102</v>
      </c>
    </row>
    <row r="551" spans="33:37" x14ac:dyDescent="0.4">
      <c r="AG551" s="15" t="s">
        <v>108</v>
      </c>
      <c r="AH551" s="15" t="s">
        <v>105</v>
      </c>
      <c r="AI551" s="15" t="s">
        <v>100</v>
      </c>
      <c r="AJ551" s="15" t="s">
        <v>101</v>
      </c>
      <c r="AK551" s="15" t="s">
        <v>102</v>
      </c>
    </row>
    <row r="552" spans="33:37" x14ac:dyDescent="0.4">
      <c r="AG552" s="15" t="s">
        <v>108</v>
      </c>
      <c r="AH552" s="15" t="s">
        <v>105</v>
      </c>
      <c r="AI552" s="15" t="s">
        <v>100</v>
      </c>
      <c r="AJ552" s="15" t="s">
        <v>100</v>
      </c>
      <c r="AK552" s="15" t="s">
        <v>102</v>
      </c>
    </row>
    <row r="553" spans="33:37" x14ac:dyDescent="0.4">
      <c r="AG553" s="15" t="s">
        <v>108</v>
      </c>
      <c r="AH553" s="15" t="s">
        <v>105</v>
      </c>
      <c r="AI553" s="15" t="s">
        <v>100</v>
      </c>
      <c r="AJ553" s="15" t="s">
        <v>108</v>
      </c>
      <c r="AK553" s="15" t="s">
        <v>102</v>
      </c>
    </row>
    <row r="554" spans="33:37" x14ac:dyDescent="0.4">
      <c r="AG554" s="15" t="s">
        <v>108</v>
      </c>
      <c r="AH554" s="15" t="s">
        <v>105</v>
      </c>
      <c r="AI554" s="15" t="s">
        <v>100</v>
      </c>
      <c r="AJ554" s="15" t="s">
        <v>105</v>
      </c>
      <c r="AK554" s="15" t="s">
        <v>102</v>
      </c>
    </row>
    <row r="555" spans="33:37" x14ac:dyDescent="0.4">
      <c r="AG555" s="15" t="s">
        <v>108</v>
      </c>
      <c r="AH555" s="15" t="s">
        <v>105</v>
      </c>
      <c r="AI555" s="15" t="s">
        <v>100</v>
      </c>
      <c r="AJ555" s="59" t="s">
        <v>112</v>
      </c>
      <c r="AK555" s="15" t="s">
        <v>102</v>
      </c>
    </row>
    <row r="556" spans="33:37" x14ac:dyDescent="0.4">
      <c r="AG556" s="15" t="s">
        <v>108</v>
      </c>
      <c r="AH556" s="15" t="s">
        <v>105</v>
      </c>
      <c r="AI556" s="15" t="s">
        <v>100</v>
      </c>
      <c r="AJ556" s="15" t="s">
        <v>98</v>
      </c>
      <c r="AK556" s="15" t="s">
        <v>102</v>
      </c>
    </row>
    <row r="557" spans="33:37" x14ac:dyDescent="0.4">
      <c r="AG557" s="15" t="s">
        <v>108</v>
      </c>
      <c r="AH557" s="15" t="s">
        <v>105</v>
      </c>
      <c r="AI557" s="15" t="s">
        <v>108</v>
      </c>
      <c r="AJ557" s="15" t="s">
        <v>101</v>
      </c>
      <c r="AK557" s="15" t="s">
        <v>102</v>
      </c>
    </row>
    <row r="558" spans="33:37" x14ac:dyDescent="0.4">
      <c r="AG558" s="15" t="s">
        <v>108</v>
      </c>
      <c r="AH558" s="15" t="s">
        <v>105</v>
      </c>
      <c r="AI558" s="15" t="s">
        <v>108</v>
      </c>
      <c r="AJ558" s="15" t="s">
        <v>100</v>
      </c>
      <c r="AK558" s="15" t="s">
        <v>102</v>
      </c>
    </row>
    <row r="559" spans="33:37" x14ac:dyDescent="0.4">
      <c r="AG559" s="15" t="s">
        <v>108</v>
      </c>
      <c r="AH559" s="15" t="s">
        <v>105</v>
      </c>
      <c r="AI559" s="15" t="s">
        <v>108</v>
      </c>
      <c r="AJ559" s="15" t="s">
        <v>108</v>
      </c>
      <c r="AK559" s="15" t="s">
        <v>133</v>
      </c>
    </row>
    <row r="560" spans="33:37" x14ac:dyDescent="0.4">
      <c r="AG560" s="15" t="s">
        <v>108</v>
      </c>
      <c r="AH560" s="15" t="s">
        <v>105</v>
      </c>
      <c r="AI560" s="15" t="s">
        <v>108</v>
      </c>
      <c r="AJ560" s="15" t="s">
        <v>105</v>
      </c>
      <c r="AK560" s="15" t="s">
        <v>133</v>
      </c>
    </row>
    <row r="561" spans="33:37" x14ac:dyDescent="0.4">
      <c r="AG561" s="15" t="s">
        <v>108</v>
      </c>
      <c r="AH561" s="15" t="s">
        <v>105</v>
      </c>
      <c r="AI561" s="15" t="s">
        <v>108</v>
      </c>
      <c r="AJ561" s="59" t="s">
        <v>112</v>
      </c>
      <c r="AK561" s="15" t="s">
        <v>133</v>
      </c>
    </row>
    <row r="562" spans="33:37" x14ac:dyDescent="0.4">
      <c r="AG562" s="15" t="s">
        <v>108</v>
      </c>
      <c r="AH562" s="15" t="s">
        <v>105</v>
      </c>
      <c r="AI562" s="15" t="s">
        <v>108</v>
      </c>
      <c r="AJ562" s="15" t="s">
        <v>98</v>
      </c>
      <c r="AK562" s="15" t="s">
        <v>133</v>
      </c>
    </row>
    <row r="563" spans="33:37" x14ac:dyDescent="0.4">
      <c r="AG563" s="15" t="s">
        <v>108</v>
      </c>
      <c r="AH563" s="15" t="s">
        <v>105</v>
      </c>
      <c r="AI563" s="15" t="s">
        <v>105</v>
      </c>
      <c r="AJ563" s="15" t="s">
        <v>101</v>
      </c>
      <c r="AK563" s="15" t="s">
        <v>102</v>
      </c>
    </row>
    <row r="564" spans="33:37" x14ac:dyDescent="0.4">
      <c r="AG564" s="15" t="s">
        <v>108</v>
      </c>
      <c r="AH564" s="15" t="s">
        <v>105</v>
      </c>
      <c r="AI564" s="15" t="s">
        <v>105</v>
      </c>
      <c r="AJ564" s="15" t="s">
        <v>100</v>
      </c>
      <c r="AK564" s="15" t="s">
        <v>102</v>
      </c>
    </row>
    <row r="565" spans="33:37" x14ac:dyDescent="0.4">
      <c r="AG565" s="15" t="s">
        <v>108</v>
      </c>
      <c r="AH565" s="15" t="s">
        <v>105</v>
      </c>
      <c r="AI565" s="15" t="s">
        <v>105</v>
      </c>
      <c r="AJ565" s="15" t="s">
        <v>108</v>
      </c>
      <c r="AK565" s="15" t="s">
        <v>133</v>
      </c>
    </row>
    <row r="566" spans="33:37" x14ac:dyDescent="0.4">
      <c r="AG566" s="15" t="s">
        <v>108</v>
      </c>
      <c r="AH566" s="15" t="s">
        <v>105</v>
      </c>
      <c r="AI566" s="15" t="s">
        <v>105</v>
      </c>
      <c r="AJ566" s="15" t="s">
        <v>105</v>
      </c>
      <c r="AK566" s="15" t="s">
        <v>133</v>
      </c>
    </row>
    <row r="567" spans="33:37" x14ac:dyDescent="0.4">
      <c r="AG567" s="15" t="s">
        <v>108</v>
      </c>
      <c r="AH567" s="15" t="s">
        <v>105</v>
      </c>
      <c r="AI567" s="15" t="s">
        <v>105</v>
      </c>
      <c r="AJ567" s="59" t="s">
        <v>112</v>
      </c>
      <c r="AK567" s="15" t="s">
        <v>133</v>
      </c>
    </row>
    <row r="568" spans="33:37" x14ac:dyDescent="0.4">
      <c r="AG568" s="15" t="s">
        <v>108</v>
      </c>
      <c r="AH568" s="15" t="s">
        <v>105</v>
      </c>
      <c r="AI568" s="15" t="s">
        <v>105</v>
      </c>
      <c r="AJ568" s="15" t="s">
        <v>98</v>
      </c>
      <c r="AK568" s="15" t="s">
        <v>133</v>
      </c>
    </row>
    <row r="569" spans="33:37" x14ac:dyDescent="0.4">
      <c r="AG569" s="15" t="s">
        <v>108</v>
      </c>
      <c r="AH569" s="15" t="s">
        <v>105</v>
      </c>
      <c r="AI569" s="59" t="s">
        <v>112</v>
      </c>
      <c r="AJ569" s="15" t="s">
        <v>101</v>
      </c>
      <c r="AK569" s="15" t="s">
        <v>102</v>
      </c>
    </row>
    <row r="570" spans="33:37" x14ac:dyDescent="0.4">
      <c r="AG570" s="15" t="s">
        <v>108</v>
      </c>
      <c r="AH570" s="15" t="s">
        <v>105</v>
      </c>
      <c r="AI570" s="59" t="s">
        <v>112</v>
      </c>
      <c r="AJ570" s="15" t="s">
        <v>100</v>
      </c>
      <c r="AK570" s="15" t="s">
        <v>102</v>
      </c>
    </row>
    <row r="571" spans="33:37" x14ac:dyDescent="0.4">
      <c r="AG571" s="15" t="s">
        <v>108</v>
      </c>
      <c r="AH571" s="15" t="s">
        <v>105</v>
      </c>
      <c r="AI571" s="59" t="s">
        <v>112</v>
      </c>
      <c r="AJ571" s="15" t="s">
        <v>108</v>
      </c>
      <c r="AK571" s="15" t="s">
        <v>133</v>
      </c>
    </row>
    <row r="572" spans="33:37" x14ac:dyDescent="0.4">
      <c r="AG572" s="15" t="s">
        <v>108</v>
      </c>
      <c r="AH572" s="15" t="s">
        <v>105</v>
      </c>
      <c r="AI572" s="59" t="s">
        <v>112</v>
      </c>
      <c r="AJ572" s="15" t="s">
        <v>105</v>
      </c>
      <c r="AK572" s="15" t="s">
        <v>133</v>
      </c>
    </row>
    <row r="573" spans="33:37" x14ac:dyDescent="0.4">
      <c r="AG573" s="15" t="s">
        <v>108</v>
      </c>
      <c r="AH573" s="15" t="s">
        <v>105</v>
      </c>
      <c r="AI573" s="59" t="s">
        <v>112</v>
      </c>
      <c r="AJ573" s="59" t="s">
        <v>112</v>
      </c>
      <c r="AK573" s="15" t="s">
        <v>133</v>
      </c>
    </row>
    <row r="574" spans="33:37" x14ac:dyDescent="0.4">
      <c r="AG574" s="15" t="s">
        <v>108</v>
      </c>
      <c r="AH574" s="15" t="s">
        <v>105</v>
      </c>
      <c r="AI574" s="59" t="s">
        <v>112</v>
      </c>
      <c r="AJ574" s="15" t="s">
        <v>98</v>
      </c>
      <c r="AK574" s="15" t="s">
        <v>133</v>
      </c>
    </row>
    <row r="575" spans="33:37" x14ac:dyDescent="0.4">
      <c r="AG575" s="15" t="s">
        <v>108</v>
      </c>
      <c r="AH575" s="15" t="s">
        <v>105</v>
      </c>
      <c r="AI575" s="15" t="s">
        <v>98</v>
      </c>
      <c r="AJ575" s="15" t="s">
        <v>101</v>
      </c>
      <c r="AK575" s="15" t="s">
        <v>102</v>
      </c>
    </row>
    <row r="576" spans="33:37" x14ac:dyDescent="0.4">
      <c r="AG576" s="15" t="s">
        <v>108</v>
      </c>
      <c r="AH576" s="15" t="s">
        <v>105</v>
      </c>
      <c r="AI576" s="15" t="s">
        <v>98</v>
      </c>
      <c r="AJ576" s="15" t="s">
        <v>100</v>
      </c>
      <c r="AK576" s="15" t="s">
        <v>102</v>
      </c>
    </row>
    <row r="577" spans="33:37" x14ac:dyDescent="0.4">
      <c r="AG577" s="15" t="s">
        <v>108</v>
      </c>
      <c r="AH577" s="15" t="s">
        <v>105</v>
      </c>
      <c r="AI577" s="15" t="s">
        <v>98</v>
      </c>
      <c r="AJ577" s="15" t="s">
        <v>108</v>
      </c>
      <c r="AK577" s="15" t="s">
        <v>133</v>
      </c>
    </row>
    <row r="578" spans="33:37" x14ac:dyDescent="0.4">
      <c r="AG578" s="15" t="s">
        <v>108</v>
      </c>
      <c r="AH578" s="15" t="s">
        <v>105</v>
      </c>
      <c r="AI578" s="15" t="s">
        <v>98</v>
      </c>
      <c r="AJ578" s="15" t="s">
        <v>105</v>
      </c>
      <c r="AK578" s="15" t="s">
        <v>133</v>
      </c>
    </row>
    <row r="579" spans="33:37" x14ac:dyDescent="0.4">
      <c r="AG579" s="15" t="s">
        <v>108</v>
      </c>
      <c r="AH579" s="15" t="s">
        <v>105</v>
      </c>
      <c r="AI579" s="15" t="s">
        <v>98</v>
      </c>
      <c r="AJ579" s="59" t="s">
        <v>112</v>
      </c>
      <c r="AK579" s="15" t="s">
        <v>133</v>
      </c>
    </row>
    <row r="580" spans="33:37" x14ac:dyDescent="0.4">
      <c r="AG580" s="15" t="s">
        <v>108</v>
      </c>
      <c r="AH580" s="15" t="s">
        <v>105</v>
      </c>
      <c r="AI580" s="15" t="s">
        <v>98</v>
      </c>
      <c r="AJ580" s="15" t="s">
        <v>98</v>
      </c>
      <c r="AK580" s="15" t="s">
        <v>133</v>
      </c>
    </row>
    <row r="581" spans="33:37" x14ac:dyDescent="0.4">
      <c r="AG581" s="15" t="s">
        <v>108</v>
      </c>
      <c r="AH581" s="59" t="s">
        <v>112</v>
      </c>
      <c r="AI581" s="15" t="s">
        <v>101</v>
      </c>
      <c r="AJ581" s="15" t="s">
        <v>101</v>
      </c>
      <c r="AK581" s="15" t="s">
        <v>102</v>
      </c>
    </row>
    <row r="582" spans="33:37" x14ac:dyDescent="0.4">
      <c r="AG582" s="15" t="s">
        <v>108</v>
      </c>
      <c r="AH582" s="59" t="s">
        <v>112</v>
      </c>
      <c r="AI582" s="15" t="s">
        <v>101</v>
      </c>
      <c r="AJ582" s="15" t="s">
        <v>100</v>
      </c>
      <c r="AK582" s="15" t="s">
        <v>102</v>
      </c>
    </row>
    <row r="583" spans="33:37" x14ac:dyDescent="0.4">
      <c r="AG583" s="15" t="s">
        <v>108</v>
      </c>
      <c r="AH583" s="59" t="s">
        <v>112</v>
      </c>
      <c r="AI583" s="15" t="s">
        <v>101</v>
      </c>
      <c r="AJ583" s="15" t="s">
        <v>108</v>
      </c>
      <c r="AK583" s="15" t="s">
        <v>102</v>
      </c>
    </row>
    <row r="584" spans="33:37" x14ac:dyDescent="0.4">
      <c r="AG584" s="15" t="s">
        <v>108</v>
      </c>
      <c r="AH584" s="59" t="s">
        <v>112</v>
      </c>
      <c r="AI584" s="15" t="s">
        <v>101</v>
      </c>
      <c r="AJ584" s="15" t="s">
        <v>105</v>
      </c>
      <c r="AK584" s="15" t="s">
        <v>102</v>
      </c>
    </row>
    <row r="585" spans="33:37" x14ac:dyDescent="0.4">
      <c r="AG585" s="15" t="s">
        <v>108</v>
      </c>
      <c r="AH585" s="59" t="s">
        <v>112</v>
      </c>
      <c r="AI585" s="15" t="s">
        <v>101</v>
      </c>
      <c r="AJ585" s="59" t="s">
        <v>112</v>
      </c>
      <c r="AK585" s="15" t="s">
        <v>102</v>
      </c>
    </row>
    <row r="586" spans="33:37" x14ac:dyDescent="0.4">
      <c r="AG586" s="15" t="s">
        <v>108</v>
      </c>
      <c r="AH586" s="59" t="s">
        <v>112</v>
      </c>
      <c r="AI586" s="15" t="s">
        <v>101</v>
      </c>
      <c r="AJ586" s="15" t="s">
        <v>98</v>
      </c>
      <c r="AK586" s="15" t="s">
        <v>102</v>
      </c>
    </row>
    <row r="587" spans="33:37" x14ac:dyDescent="0.4">
      <c r="AG587" s="15" t="s">
        <v>108</v>
      </c>
      <c r="AH587" s="59" t="s">
        <v>112</v>
      </c>
      <c r="AI587" s="15" t="s">
        <v>100</v>
      </c>
      <c r="AJ587" s="15" t="s">
        <v>101</v>
      </c>
      <c r="AK587" s="15" t="s">
        <v>102</v>
      </c>
    </row>
    <row r="588" spans="33:37" x14ac:dyDescent="0.4">
      <c r="AG588" s="15" t="s">
        <v>108</v>
      </c>
      <c r="AH588" s="59" t="s">
        <v>112</v>
      </c>
      <c r="AI588" s="15" t="s">
        <v>100</v>
      </c>
      <c r="AJ588" s="15" t="s">
        <v>100</v>
      </c>
      <c r="AK588" s="15" t="s">
        <v>102</v>
      </c>
    </row>
    <row r="589" spans="33:37" x14ac:dyDescent="0.4">
      <c r="AG589" s="15" t="s">
        <v>108</v>
      </c>
      <c r="AH589" s="59" t="s">
        <v>112</v>
      </c>
      <c r="AI589" s="15" t="s">
        <v>100</v>
      </c>
      <c r="AJ589" s="15" t="s">
        <v>108</v>
      </c>
      <c r="AK589" s="15" t="s">
        <v>102</v>
      </c>
    </row>
    <row r="590" spans="33:37" x14ac:dyDescent="0.4">
      <c r="AG590" s="15" t="s">
        <v>108</v>
      </c>
      <c r="AH590" s="59" t="s">
        <v>112</v>
      </c>
      <c r="AI590" s="15" t="s">
        <v>100</v>
      </c>
      <c r="AJ590" s="15" t="s">
        <v>105</v>
      </c>
      <c r="AK590" s="15" t="s">
        <v>102</v>
      </c>
    </row>
    <row r="591" spans="33:37" x14ac:dyDescent="0.4">
      <c r="AG591" s="15" t="s">
        <v>108</v>
      </c>
      <c r="AH591" s="59" t="s">
        <v>112</v>
      </c>
      <c r="AI591" s="15" t="s">
        <v>100</v>
      </c>
      <c r="AJ591" s="59" t="s">
        <v>112</v>
      </c>
      <c r="AK591" s="15" t="s">
        <v>102</v>
      </c>
    </row>
    <row r="592" spans="33:37" x14ac:dyDescent="0.4">
      <c r="AG592" s="15" t="s">
        <v>108</v>
      </c>
      <c r="AH592" s="59" t="s">
        <v>112</v>
      </c>
      <c r="AI592" s="15" t="s">
        <v>100</v>
      </c>
      <c r="AJ592" s="15" t="s">
        <v>98</v>
      </c>
      <c r="AK592" s="15" t="s">
        <v>102</v>
      </c>
    </row>
    <row r="593" spans="33:37" x14ac:dyDescent="0.4">
      <c r="AG593" s="15" t="s">
        <v>108</v>
      </c>
      <c r="AH593" s="59" t="s">
        <v>112</v>
      </c>
      <c r="AI593" s="15" t="s">
        <v>108</v>
      </c>
      <c r="AJ593" s="15" t="s">
        <v>101</v>
      </c>
      <c r="AK593" s="15" t="s">
        <v>102</v>
      </c>
    </row>
    <row r="594" spans="33:37" x14ac:dyDescent="0.4">
      <c r="AG594" s="15" t="s">
        <v>108</v>
      </c>
      <c r="AH594" s="59" t="s">
        <v>112</v>
      </c>
      <c r="AI594" s="15" t="s">
        <v>108</v>
      </c>
      <c r="AJ594" s="15" t="s">
        <v>100</v>
      </c>
      <c r="AK594" s="15" t="s">
        <v>102</v>
      </c>
    </row>
    <row r="595" spans="33:37" x14ac:dyDescent="0.4">
      <c r="AG595" s="15" t="s">
        <v>108</v>
      </c>
      <c r="AH595" s="59" t="s">
        <v>112</v>
      </c>
      <c r="AI595" s="15" t="s">
        <v>108</v>
      </c>
      <c r="AJ595" s="15" t="s">
        <v>108</v>
      </c>
      <c r="AK595" s="15" t="s">
        <v>133</v>
      </c>
    </row>
    <row r="596" spans="33:37" x14ac:dyDescent="0.4">
      <c r="AG596" s="15" t="s">
        <v>108</v>
      </c>
      <c r="AH596" s="59" t="s">
        <v>112</v>
      </c>
      <c r="AI596" s="15" t="s">
        <v>108</v>
      </c>
      <c r="AJ596" s="15" t="s">
        <v>105</v>
      </c>
      <c r="AK596" s="15" t="s">
        <v>133</v>
      </c>
    </row>
    <row r="597" spans="33:37" x14ac:dyDescent="0.4">
      <c r="AG597" s="15" t="s">
        <v>108</v>
      </c>
      <c r="AH597" s="59" t="s">
        <v>112</v>
      </c>
      <c r="AI597" s="15" t="s">
        <v>108</v>
      </c>
      <c r="AJ597" s="59" t="s">
        <v>112</v>
      </c>
      <c r="AK597" s="15" t="s">
        <v>133</v>
      </c>
    </row>
    <row r="598" spans="33:37" x14ac:dyDescent="0.4">
      <c r="AG598" s="15" t="s">
        <v>108</v>
      </c>
      <c r="AH598" s="59" t="s">
        <v>112</v>
      </c>
      <c r="AI598" s="15" t="s">
        <v>108</v>
      </c>
      <c r="AJ598" s="15" t="s">
        <v>98</v>
      </c>
      <c r="AK598" s="15" t="s">
        <v>133</v>
      </c>
    </row>
    <row r="599" spans="33:37" x14ac:dyDescent="0.4">
      <c r="AG599" s="15" t="s">
        <v>108</v>
      </c>
      <c r="AH599" s="59" t="s">
        <v>112</v>
      </c>
      <c r="AI599" s="15" t="s">
        <v>105</v>
      </c>
      <c r="AJ599" s="15" t="s">
        <v>101</v>
      </c>
      <c r="AK599" s="15" t="s">
        <v>102</v>
      </c>
    </row>
    <row r="600" spans="33:37" x14ac:dyDescent="0.4">
      <c r="AG600" s="15" t="s">
        <v>108</v>
      </c>
      <c r="AH600" s="59" t="s">
        <v>112</v>
      </c>
      <c r="AI600" s="15" t="s">
        <v>105</v>
      </c>
      <c r="AJ600" s="15" t="s">
        <v>100</v>
      </c>
      <c r="AK600" s="15" t="s">
        <v>102</v>
      </c>
    </row>
    <row r="601" spans="33:37" x14ac:dyDescent="0.4">
      <c r="AG601" s="15" t="s">
        <v>108</v>
      </c>
      <c r="AH601" s="59" t="s">
        <v>112</v>
      </c>
      <c r="AI601" s="15" t="s">
        <v>105</v>
      </c>
      <c r="AJ601" s="15" t="s">
        <v>108</v>
      </c>
      <c r="AK601" s="15" t="s">
        <v>133</v>
      </c>
    </row>
    <row r="602" spans="33:37" x14ac:dyDescent="0.4">
      <c r="AG602" s="15" t="s">
        <v>108</v>
      </c>
      <c r="AH602" s="59" t="s">
        <v>112</v>
      </c>
      <c r="AI602" s="15" t="s">
        <v>105</v>
      </c>
      <c r="AJ602" s="15" t="s">
        <v>105</v>
      </c>
      <c r="AK602" s="15" t="s">
        <v>133</v>
      </c>
    </row>
    <row r="603" spans="33:37" x14ac:dyDescent="0.4">
      <c r="AG603" s="15" t="s">
        <v>108</v>
      </c>
      <c r="AH603" s="59" t="s">
        <v>112</v>
      </c>
      <c r="AI603" s="15" t="s">
        <v>105</v>
      </c>
      <c r="AJ603" s="59" t="s">
        <v>112</v>
      </c>
      <c r="AK603" s="15" t="s">
        <v>133</v>
      </c>
    </row>
    <row r="604" spans="33:37" x14ac:dyDescent="0.4">
      <c r="AG604" s="15" t="s">
        <v>108</v>
      </c>
      <c r="AH604" s="59" t="s">
        <v>112</v>
      </c>
      <c r="AI604" s="15" t="s">
        <v>105</v>
      </c>
      <c r="AJ604" s="15" t="s">
        <v>98</v>
      </c>
      <c r="AK604" s="15" t="s">
        <v>133</v>
      </c>
    </row>
    <row r="605" spans="33:37" x14ac:dyDescent="0.4">
      <c r="AG605" s="15" t="s">
        <v>108</v>
      </c>
      <c r="AH605" s="59" t="s">
        <v>112</v>
      </c>
      <c r="AI605" s="59" t="s">
        <v>112</v>
      </c>
      <c r="AJ605" s="15" t="s">
        <v>101</v>
      </c>
      <c r="AK605" s="15" t="s">
        <v>102</v>
      </c>
    </row>
    <row r="606" spans="33:37" x14ac:dyDescent="0.4">
      <c r="AG606" s="15" t="s">
        <v>108</v>
      </c>
      <c r="AH606" s="59" t="s">
        <v>112</v>
      </c>
      <c r="AI606" s="59" t="s">
        <v>112</v>
      </c>
      <c r="AJ606" s="15" t="s">
        <v>100</v>
      </c>
      <c r="AK606" s="15" t="s">
        <v>102</v>
      </c>
    </row>
    <row r="607" spans="33:37" x14ac:dyDescent="0.4">
      <c r="AG607" s="15" t="s">
        <v>108</v>
      </c>
      <c r="AH607" s="59" t="s">
        <v>112</v>
      </c>
      <c r="AI607" s="59" t="s">
        <v>112</v>
      </c>
      <c r="AJ607" s="15" t="s">
        <v>108</v>
      </c>
      <c r="AK607" s="15" t="s">
        <v>133</v>
      </c>
    </row>
    <row r="608" spans="33:37" x14ac:dyDescent="0.4">
      <c r="AG608" s="15" t="s">
        <v>108</v>
      </c>
      <c r="AH608" s="59" t="s">
        <v>112</v>
      </c>
      <c r="AI608" s="59" t="s">
        <v>112</v>
      </c>
      <c r="AJ608" s="15" t="s">
        <v>105</v>
      </c>
      <c r="AK608" s="15" t="s">
        <v>133</v>
      </c>
    </row>
    <row r="609" spans="33:37" x14ac:dyDescent="0.4">
      <c r="AG609" s="15" t="s">
        <v>108</v>
      </c>
      <c r="AH609" s="59" t="s">
        <v>112</v>
      </c>
      <c r="AI609" s="59" t="s">
        <v>112</v>
      </c>
      <c r="AJ609" s="59" t="s">
        <v>112</v>
      </c>
      <c r="AK609" s="15" t="s">
        <v>133</v>
      </c>
    </row>
    <row r="610" spans="33:37" x14ac:dyDescent="0.4">
      <c r="AG610" s="15" t="s">
        <v>108</v>
      </c>
      <c r="AH610" s="59" t="s">
        <v>112</v>
      </c>
      <c r="AI610" s="59" t="s">
        <v>112</v>
      </c>
      <c r="AJ610" s="15" t="s">
        <v>98</v>
      </c>
      <c r="AK610" s="15" t="s">
        <v>133</v>
      </c>
    </row>
    <row r="611" spans="33:37" x14ac:dyDescent="0.4">
      <c r="AG611" s="15" t="s">
        <v>108</v>
      </c>
      <c r="AH611" s="59" t="s">
        <v>112</v>
      </c>
      <c r="AI611" s="15" t="s">
        <v>98</v>
      </c>
      <c r="AJ611" s="15" t="s">
        <v>101</v>
      </c>
      <c r="AK611" s="15" t="s">
        <v>102</v>
      </c>
    </row>
    <row r="612" spans="33:37" x14ac:dyDescent="0.4">
      <c r="AG612" s="15" t="s">
        <v>108</v>
      </c>
      <c r="AH612" s="59" t="s">
        <v>112</v>
      </c>
      <c r="AI612" s="15" t="s">
        <v>98</v>
      </c>
      <c r="AJ612" s="15" t="s">
        <v>100</v>
      </c>
      <c r="AK612" s="15" t="s">
        <v>102</v>
      </c>
    </row>
    <row r="613" spans="33:37" x14ac:dyDescent="0.4">
      <c r="AG613" s="15" t="s">
        <v>108</v>
      </c>
      <c r="AH613" s="59" t="s">
        <v>112</v>
      </c>
      <c r="AI613" s="15" t="s">
        <v>98</v>
      </c>
      <c r="AJ613" s="15" t="s">
        <v>108</v>
      </c>
      <c r="AK613" s="15" t="s">
        <v>133</v>
      </c>
    </row>
    <row r="614" spans="33:37" x14ac:dyDescent="0.4">
      <c r="AG614" s="15" t="s">
        <v>108</v>
      </c>
      <c r="AH614" s="59" t="s">
        <v>112</v>
      </c>
      <c r="AI614" s="15" t="s">
        <v>98</v>
      </c>
      <c r="AJ614" s="15" t="s">
        <v>105</v>
      </c>
      <c r="AK614" s="15" t="s">
        <v>133</v>
      </c>
    </row>
    <row r="615" spans="33:37" x14ac:dyDescent="0.4">
      <c r="AG615" s="15" t="s">
        <v>108</v>
      </c>
      <c r="AH615" s="59" t="s">
        <v>112</v>
      </c>
      <c r="AI615" s="15" t="s">
        <v>98</v>
      </c>
      <c r="AJ615" s="59" t="s">
        <v>112</v>
      </c>
      <c r="AK615" s="15" t="s">
        <v>133</v>
      </c>
    </row>
    <row r="616" spans="33:37" x14ac:dyDescent="0.4">
      <c r="AG616" s="15" t="s">
        <v>108</v>
      </c>
      <c r="AH616" s="59" t="s">
        <v>112</v>
      </c>
      <c r="AI616" s="15" t="s">
        <v>98</v>
      </c>
      <c r="AJ616" s="15" t="s">
        <v>98</v>
      </c>
      <c r="AK616" s="15" t="s">
        <v>133</v>
      </c>
    </row>
    <row r="617" spans="33:37" x14ac:dyDescent="0.4">
      <c r="AG617" s="15" t="s">
        <v>108</v>
      </c>
      <c r="AH617" s="15" t="s">
        <v>98</v>
      </c>
      <c r="AI617" s="15" t="s">
        <v>101</v>
      </c>
      <c r="AJ617" s="15" t="s">
        <v>101</v>
      </c>
      <c r="AK617" s="15" t="s">
        <v>102</v>
      </c>
    </row>
    <row r="618" spans="33:37" x14ac:dyDescent="0.4">
      <c r="AG618" s="15" t="s">
        <v>108</v>
      </c>
      <c r="AH618" s="15" t="s">
        <v>98</v>
      </c>
      <c r="AI618" s="15" t="s">
        <v>101</v>
      </c>
      <c r="AJ618" s="15" t="s">
        <v>100</v>
      </c>
      <c r="AK618" s="15" t="s">
        <v>102</v>
      </c>
    </row>
    <row r="619" spans="33:37" x14ac:dyDescent="0.4">
      <c r="AG619" s="15" t="s">
        <v>108</v>
      </c>
      <c r="AH619" s="15" t="s">
        <v>98</v>
      </c>
      <c r="AI619" s="15" t="s">
        <v>101</v>
      </c>
      <c r="AJ619" s="15" t="s">
        <v>108</v>
      </c>
      <c r="AK619" s="15" t="s">
        <v>133</v>
      </c>
    </row>
    <row r="620" spans="33:37" x14ac:dyDescent="0.4">
      <c r="AG620" s="15" t="s">
        <v>108</v>
      </c>
      <c r="AH620" s="15" t="s">
        <v>98</v>
      </c>
      <c r="AI620" s="15" t="s">
        <v>101</v>
      </c>
      <c r="AJ620" s="15" t="s">
        <v>105</v>
      </c>
      <c r="AK620" s="15" t="s">
        <v>133</v>
      </c>
    </row>
    <row r="621" spans="33:37" x14ac:dyDescent="0.4">
      <c r="AG621" s="15" t="s">
        <v>108</v>
      </c>
      <c r="AH621" s="15" t="s">
        <v>98</v>
      </c>
      <c r="AI621" s="15" t="s">
        <v>101</v>
      </c>
      <c r="AJ621" s="59" t="s">
        <v>112</v>
      </c>
      <c r="AK621" s="15" t="s">
        <v>133</v>
      </c>
    </row>
    <row r="622" spans="33:37" x14ac:dyDescent="0.4">
      <c r="AG622" s="15" t="s">
        <v>108</v>
      </c>
      <c r="AH622" s="15" t="s">
        <v>98</v>
      </c>
      <c r="AI622" s="15" t="s">
        <v>101</v>
      </c>
      <c r="AJ622" s="15" t="s">
        <v>98</v>
      </c>
      <c r="AK622" s="15" t="s">
        <v>133</v>
      </c>
    </row>
    <row r="623" spans="33:37" x14ac:dyDescent="0.4">
      <c r="AG623" s="15" t="s">
        <v>108</v>
      </c>
      <c r="AH623" s="15" t="s">
        <v>98</v>
      </c>
      <c r="AI623" s="15" t="s">
        <v>100</v>
      </c>
      <c r="AJ623" s="15" t="s">
        <v>101</v>
      </c>
      <c r="AK623" s="15" t="s">
        <v>102</v>
      </c>
    </row>
    <row r="624" spans="33:37" x14ac:dyDescent="0.4">
      <c r="AG624" s="15" t="s">
        <v>108</v>
      </c>
      <c r="AH624" s="15" t="s">
        <v>98</v>
      </c>
      <c r="AI624" s="15" t="s">
        <v>100</v>
      </c>
      <c r="AJ624" s="15" t="s">
        <v>100</v>
      </c>
      <c r="AK624" s="15" t="s">
        <v>102</v>
      </c>
    </row>
    <row r="625" spans="33:37" x14ac:dyDescent="0.4">
      <c r="AG625" s="15" t="s">
        <v>108</v>
      </c>
      <c r="AH625" s="15" t="s">
        <v>98</v>
      </c>
      <c r="AI625" s="15" t="s">
        <v>100</v>
      </c>
      <c r="AJ625" s="15" t="s">
        <v>108</v>
      </c>
      <c r="AK625" s="15" t="s">
        <v>102</v>
      </c>
    </row>
    <row r="626" spans="33:37" x14ac:dyDescent="0.4">
      <c r="AG626" s="15" t="s">
        <v>108</v>
      </c>
      <c r="AH626" s="15" t="s">
        <v>98</v>
      </c>
      <c r="AI626" s="15" t="s">
        <v>100</v>
      </c>
      <c r="AJ626" s="15" t="s">
        <v>105</v>
      </c>
      <c r="AK626" s="15" t="s">
        <v>102</v>
      </c>
    </row>
    <row r="627" spans="33:37" x14ac:dyDescent="0.4">
      <c r="AG627" s="15" t="s">
        <v>108</v>
      </c>
      <c r="AH627" s="15" t="s">
        <v>98</v>
      </c>
      <c r="AI627" s="15" t="s">
        <v>100</v>
      </c>
      <c r="AJ627" s="59" t="s">
        <v>112</v>
      </c>
      <c r="AK627" s="15" t="s">
        <v>102</v>
      </c>
    </row>
    <row r="628" spans="33:37" x14ac:dyDescent="0.4">
      <c r="AG628" s="15" t="s">
        <v>108</v>
      </c>
      <c r="AH628" s="15" t="s">
        <v>98</v>
      </c>
      <c r="AI628" s="15" t="s">
        <v>100</v>
      </c>
      <c r="AJ628" s="15" t="s">
        <v>98</v>
      </c>
      <c r="AK628" s="15" t="s">
        <v>102</v>
      </c>
    </row>
    <row r="629" spans="33:37" x14ac:dyDescent="0.4">
      <c r="AG629" s="15" t="s">
        <v>108</v>
      </c>
      <c r="AH629" s="15" t="s">
        <v>98</v>
      </c>
      <c r="AI629" s="15" t="s">
        <v>108</v>
      </c>
      <c r="AJ629" s="15" t="s">
        <v>101</v>
      </c>
      <c r="AK629" s="15" t="s">
        <v>102</v>
      </c>
    </row>
    <row r="630" spans="33:37" x14ac:dyDescent="0.4">
      <c r="AG630" s="15" t="s">
        <v>108</v>
      </c>
      <c r="AH630" s="15" t="s">
        <v>98</v>
      </c>
      <c r="AI630" s="15" t="s">
        <v>108</v>
      </c>
      <c r="AJ630" s="15" t="s">
        <v>100</v>
      </c>
      <c r="AK630" s="15" t="s">
        <v>102</v>
      </c>
    </row>
    <row r="631" spans="33:37" x14ac:dyDescent="0.4">
      <c r="AG631" s="15" t="s">
        <v>108</v>
      </c>
      <c r="AH631" s="15" t="s">
        <v>98</v>
      </c>
      <c r="AI631" s="15" t="s">
        <v>108</v>
      </c>
      <c r="AJ631" s="15" t="s">
        <v>108</v>
      </c>
      <c r="AK631" s="15" t="s">
        <v>133</v>
      </c>
    </row>
    <row r="632" spans="33:37" x14ac:dyDescent="0.4">
      <c r="AG632" s="15" t="s">
        <v>108</v>
      </c>
      <c r="AH632" s="15" t="s">
        <v>98</v>
      </c>
      <c r="AI632" s="15" t="s">
        <v>108</v>
      </c>
      <c r="AJ632" s="15" t="s">
        <v>105</v>
      </c>
      <c r="AK632" s="15" t="s">
        <v>133</v>
      </c>
    </row>
    <row r="633" spans="33:37" x14ac:dyDescent="0.4">
      <c r="AG633" s="15" t="s">
        <v>108</v>
      </c>
      <c r="AH633" s="15" t="s">
        <v>98</v>
      </c>
      <c r="AI633" s="15" t="s">
        <v>108</v>
      </c>
      <c r="AJ633" s="59" t="s">
        <v>112</v>
      </c>
      <c r="AK633" s="15" t="s">
        <v>133</v>
      </c>
    </row>
    <row r="634" spans="33:37" x14ac:dyDescent="0.4">
      <c r="AG634" s="15" t="s">
        <v>108</v>
      </c>
      <c r="AH634" s="15" t="s">
        <v>98</v>
      </c>
      <c r="AI634" s="15" t="s">
        <v>108</v>
      </c>
      <c r="AJ634" s="15" t="s">
        <v>98</v>
      </c>
      <c r="AK634" s="15" t="s">
        <v>133</v>
      </c>
    </row>
    <row r="635" spans="33:37" x14ac:dyDescent="0.4">
      <c r="AG635" s="15" t="s">
        <v>108</v>
      </c>
      <c r="AH635" s="15" t="s">
        <v>98</v>
      </c>
      <c r="AI635" s="15" t="s">
        <v>105</v>
      </c>
      <c r="AJ635" s="15" t="s">
        <v>101</v>
      </c>
      <c r="AK635" s="15" t="s">
        <v>102</v>
      </c>
    </row>
    <row r="636" spans="33:37" x14ac:dyDescent="0.4">
      <c r="AG636" s="15" t="s">
        <v>108</v>
      </c>
      <c r="AH636" s="15" t="s">
        <v>98</v>
      </c>
      <c r="AI636" s="15" t="s">
        <v>105</v>
      </c>
      <c r="AJ636" s="15" t="s">
        <v>100</v>
      </c>
      <c r="AK636" s="15" t="s">
        <v>102</v>
      </c>
    </row>
    <row r="637" spans="33:37" x14ac:dyDescent="0.4">
      <c r="AG637" s="15" t="s">
        <v>108</v>
      </c>
      <c r="AH637" s="15" t="s">
        <v>98</v>
      </c>
      <c r="AI637" s="15" t="s">
        <v>105</v>
      </c>
      <c r="AJ637" s="15" t="s">
        <v>108</v>
      </c>
      <c r="AK637" s="15" t="s">
        <v>133</v>
      </c>
    </row>
    <row r="638" spans="33:37" x14ac:dyDescent="0.4">
      <c r="AG638" s="15" t="s">
        <v>108</v>
      </c>
      <c r="AH638" s="15" t="s">
        <v>98</v>
      </c>
      <c r="AI638" s="15" t="s">
        <v>105</v>
      </c>
      <c r="AJ638" s="15" t="s">
        <v>105</v>
      </c>
      <c r="AK638" s="15" t="s">
        <v>133</v>
      </c>
    </row>
    <row r="639" spans="33:37" x14ac:dyDescent="0.4">
      <c r="AG639" s="15" t="s">
        <v>108</v>
      </c>
      <c r="AH639" s="15" t="s">
        <v>98</v>
      </c>
      <c r="AI639" s="15" t="s">
        <v>105</v>
      </c>
      <c r="AJ639" s="59" t="s">
        <v>112</v>
      </c>
      <c r="AK639" s="15" t="s">
        <v>133</v>
      </c>
    </row>
    <row r="640" spans="33:37" x14ac:dyDescent="0.4">
      <c r="AG640" s="15" t="s">
        <v>108</v>
      </c>
      <c r="AH640" s="15" t="s">
        <v>98</v>
      </c>
      <c r="AI640" s="15" t="s">
        <v>105</v>
      </c>
      <c r="AJ640" s="15" t="s">
        <v>98</v>
      </c>
      <c r="AK640" s="15" t="s">
        <v>133</v>
      </c>
    </row>
    <row r="641" spans="33:37" x14ac:dyDescent="0.4">
      <c r="AG641" s="15" t="s">
        <v>108</v>
      </c>
      <c r="AH641" s="15" t="s">
        <v>98</v>
      </c>
      <c r="AI641" s="59" t="s">
        <v>112</v>
      </c>
      <c r="AJ641" s="15" t="s">
        <v>101</v>
      </c>
      <c r="AK641" s="15" t="s">
        <v>102</v>
      </c>
    </row>
    <row r="642" spans="33:37" x14ac:dyDescent="0.4">
      <c r="AG642" s="15" t="s">
        <v>108</v>
      </c>
      <c r="AH642" s="15" t="s">
        <v>98</v>
      </c>
      <c r="AI642" s="59" t="s">
        <v>112</v>
      </c>
      <c r="AJ642" s="15" t="s">
        <v>100</v>
      </c>
      <c r="AK642" s="15" t="s">
        <v>102</v>
      </c>
    </row>
    <row r="643" spans="33:37" x14ac:dyDescent="0.4">
      <c r="AG643" s="15" t="s">
        <v>108</v>
      </c>
      <c r="AH643" s="15" t="s">
        <v>98</v>
      </c>
      <c r="AI643" s="59" t="s">
        <v>112</v>
      </c>
      <c r="AJ643" s="15" t="s">
        <v>108</v>
      </c>
      <c r="AK643" s="15" t="s">
        <v>133</v>
      </c>
    </row>
    <row r="644" spans="33:37" x14ac:dyDescent="0.4">
      <c r="AG644" s="15" t="s">
        <v>108</v>
      </c>
      <c r="AH644" s="15" t="s">
        <v>98</v>
      </c>
      <c r="AI644" s="59" t="s">
        <v>112</v>
      </c>
      <c r="AJ644" s="15" t="s">
        <v>105</v>
      </c>
      <c r="AK644" s="15" t="s">
        <v>133</v>
      </c>
    </row>
    <row r="645" spans="33:37" x14ac:dyDescent="0.4">
      <c r="AG645" s="15" t="s">
        <v>108</v>
      </c>
      <c r="AH645" s="15" t="s">
        <v>98</v>
      </c>
      <c r="AI645" s="59" t="s">
        <v>112</v>
      </c>
      <c r="AJ645" s="59" t="s">
        <v>112</v>
      </c>
      <c r="AK645" s="15" t="s">
        <v>133</v>
      </c>
    </row>
    <row r="646" spans="33:37" x14ac:dyDescent="0.4">
      <c r="AG646" s="15" t="s">
        <v>108</v>
      </c>
      <c r="AH646" s="15" t="s">
        <v>98</v>
      </c>
      <c r="AI646" s="59" t="s">
        <v>112</v>
      </c>
      <c r="AJ646" s="15" t="s">
        <v>98</v>
      </c>
      <c r="AK646" s="15" t="s">
        <v>133</v>
      </c>
    </row>
    <row r="647" spans="33:37" x14ac:dyDescent="0.4">
      <c r="AG647" s="15" t="s">
        <v>108</v>
      </c>
      <c r="AH647" s="15" t="s">
        <v>98</v>
      </c>
      <c r="AI647" s="15" t="s">
        <v>98</v>
      </c>
      <c r="AJ647" s="15" t="s">
        <v>101</v>
      </c>
      <c r="AK647" s="15" t="s">
        <v>102</v>
      </c>
    </row>
    <row r="648" spans="33:37" x14ac:dyDescent="0.4">
      <c r="AG648" s="15" t="s">
        <v>108</v>
      </c>
      <c r="AH648" s="15" t="s">
        <v>98</v>
      </c>
      <c r="AI648" s="15" t="s">
        <v>98</v>
      </c>
      <c r="AJ648" s="15" t="s">
        <v>100</v>
      </c>
      <c r="AK648" s="15" t="s">
        <v>102</v>
      </c>
    </row>
    <row r="649" spans="33:37" x14ac:dyDescent="0.4">
      <c r="AG649" s="15" t="s">
        <v>108</v>
      </c>
      <c r="AH649" s="15" t="s">
        <v>98</v>
      </c>
      <c r="AI649" s="15" t="s">
        <v>98</v>
      </c>
      <c r="AJ649" s="15" t="s">
        <v>108</v>
      </c>
      <c r="AK649" s="15" t="s">
        <v>133</v>
      </c>
    </row>
    <row r="650" spans="33:37" x14ac:dyDescent="0.4">
      <c r="AG650" s="15" t="s">
        <v>108</v>
      </c>
      <c r="AH650" s="15" t="s">
        <v>98</v>
      </c>
      <c r="AI650" s="15" t="s">
        <v>98</v>
      </c>
      <c r="AJ650" s="15" t="s">
        <v>105</v>
      </c>
      <c r="AK650" s="15" t="s">
        <v>133</v>
      </c>
    </row>
    <row r="651" spans="33:37" x14ac:dyDescent="0.4">
      <c r="AG651" s="15" t="s">
        <v>108</v>
      </c>
      <c r="AH651" s="15" t="s">
        <v>98</v>
      </c>
      <c r="AI651" s="15" t="s">
        <v>98</v>
      </c>
      <c r="AJ651" s="59" t="s">
        <v>112</v>
      </c>
      <c r="AK651" s="15" t="s">
        <v>133</v>
      </c>
    </row>
    <row r="652" spans="33:37" x14ac:dyDescent="0.4">
      <c r="AG652" s="15" t="s">
        <v>108</v>
      </c>
      <c r="AH652" s="15" t="s">
        <v>98</v>
      </c>
      <c r="AI652" s="15" t="s">
        <v>98</v>
      </c>
      <c r="AJ652" s="15" t="s">
        <v>98</v>
      </c>
      <c r="AK652" s="15" t="s">
        <v>133</v>
      </c>
    </row>
    <row r="653" spans="33:37" x14ac:dyDescent="0.4">
      <c r="AG653" s="74" t="s">
        <v>105</v>
      </c>
      <c r="AH653" s="74" t="s">
        <v>101</v>
      </c>
      <c r="AI653" s="74" t="s">
        <v>101</v>
      </c>
      <c r="AJ653" s="74" t="s">
        <v>101</v>
      </c>
      <c r="AK653" s="15" t="s">
        <v>102</v>
      </c>
    </row>
    <row r="654" spans="33:37" x14ac:dyDescent="0.4">
      <c r="AG654" s="74" t="s">
        <v>105</v>
      </c>
      <c r="AH654" s="74" t="s">
        <v>101</v>
      </c>
      <c r="AI654" s="74" t="s">
        <v>101</v>
      </c>
      <c r="AJ654" s="74" t="s">
        <v>100</v>
      </c>
      <c r="AK654" s="15" t="s">
        <v>102</v>
      </c>
    </row>
    <row r="655" spans="33:37" x14ac:dyDescent="0.4">
      <c r="AG655" s="74" t="s">
        <v>105</v>
      </c>
      <c r="AH655" s="74" t="s">
        <v>101</v>
      </c>
      <c r="AI655" s="74" t="s">
        <v>101</v>
      </c>
      <c r="AJ655" s="74" t="s">
        <v>108</v>
      </c>
      <c r="AK655" s="15" t="s">
        <v>102</v>
      </c>
    </row>
    <row r="656" spans="33:37" x14ac:dyDescent="0.4">
      <c r="AG656" s="74" t="s">
        <v>105</v>
      </c>
      <c r="AH656" s="74" t="s">
        <v>101</v>
      </c>
      <c r="AI656" s="74" t="s">
        <v>101</v>
      </c>
      <c r="AJ656" s="74" t="s">
        <v>105</v>
      </c>
      <c r="AK656" s="15" t="s">
        <v>102</v>
      </c>
    </row>
    <row r="657" spans="33:37" x14ac:dyDescent="0.4">
      <c r="AG657" s="74" t="s">
        <v>105</v>
      </c>
      <c r="AH657" s="74" t="s">
        <v>101</v>
      </c>
      <c r="AI657" s="74" t="s">
        <v>101</v>
      </c>
      <c r="AJ657" s="75" t="s">
        <v>112</v>
      </c>
      <c r="AK657" s="15" t="s">
        <v>102</v>
      </c>
    </row>
    <row r="658" spans="33:37" x14ac:dyDescent="0.4">
      <c r="AG658" s="74" t="s">
        <v>105</v>
      </c>
      <c r="AH658" s="74" t="s">
        <v>101</v>
      </c>
      <c r="AI658" s="74" t="s">
        <v>101</v>
      </c>
      <c r="AJ658" s="74" t="s">
        <v>98</v>
      </c>
      <c r="AK658" s="15" t="s">
        <v>102</v>
      </c>
    </row>
    <row r="659" spans="33:37" x14ac:dyDescent="0.4">
      <c r="AG659" s="74" t="s">
        <v>105</v>
      </c>
      <c r="AH659" s="74" t="s">
        <v>101</v>
      </c>
      <c r="AI659" s="74" t="s">
        <v>100</v>
      </c>
      <c r="AJ659" s="74" t="s">
        <v>101</v>
      </c>
      <c r="AK659" s="15" t="s">
        <v>102</v>
      </c>
    </row>
    <row r="660" spans="33:37" x14ac:dyDescent="0.4">
      <c r="AG660" s="74" t="s">
        <v>105</v>
      </c>
      <c r="AH660" s="74" t="s">
        <v>101</v>
      </c>
      <c r="AI660" s="74" t="s">
        <v>100</v>
      </c>
      <c r="AJ660" s="74" t="s">
        <v>100</v>
      </c>
      <c r="AK660" s="15" t="s">
        <v>102</v>
      </c>
    </row>
    <row r="661" spans="33:37" x14ac:dyDescent="0.4">
      <c r="AG661" s="74" t="s">
        <v>105</v>
      </c>
      <c r="AH661" s="74" t="s">
        <v>101</v>
      </c>
      <c r="AI661" s="74" t="s">
        <v>100</v>
      </c>
      <c r="AJ661" s="74" t="s">
        <v>108</v>
      </c>
      <c r="AK661" s="15" t="s">
        <v>102</v>
      </c>
    </row>
    <row r="662" spans="33:37" x14ac:dyDescent="0.4">
      <c r="AG662" s="74" t="s">
        <v>105</v>
      </c>
      <c r="AH662" s="74" t="s">
        <v>101</v>
      </c>
      <c r="AI662" s="74" t="s">
        <v>100</v>
      </c>
      <c r="AJ662" s="74" t="s">
        <v>105</v>
      </c>
      <c r="AK662" s="15" t="s">
        <v>102</v>
      </c>
    </row>
    <row r="663" spans="33:37" x14ac:dyDescent="0.4">
      <c r="AG663" s="74" t="s">
        <v>105</v>
      </c>
      <c r="AH663" s="74" t="s">
        <v>101</v>
      </c>
      <c r="AI663" s="74" t="s">
        <v>100</v>
      </c>
      <c r="AJ663" s="75" t="s">
        <v>112</v>
      </c>
      <c r="AK663" s="15" t="s">
        <v>102</v>
      </c>
    </row>
    <row r="664" spans="33:37" x14ac:dyDescent="0.4">
      <c r="AG664" s="74" t="s">
        <v>105</v>
      </c>
      <c r="AH664" s="74" t="s">
        <v>101</v>
      </c>
      <c r="AI664" s="74" t="s">
        <v>100</v>
      </c>
      <c r="AJ664" s="74" t="s">
        <v>98</v>
      </c>
      <c r="AK664" s="15" t="s">
        <v>102</v>
      </c>
    </row>
    <row r="665" spans="33:37" x14ac:dyDescent="0.4">
      <c r="AG665" s="74" t="s">
        <v>105</v>
      </c>
      <c r="AH665" s="74" t="s">
        <v>101</v>
      </c>
      <c r="AI665" s="74" t="s">
        <v>108</v>
      </c>
      <c r="AJ665" s="74" t="s">
        <v>101</v>
      </c>
      <c r="AK665" s="15" t="s">
        <v>102</v>
      </c>
    </row>
    <row r="666" spans="33:37" x14ac:dyDescent="0.4">
      <c r="AG666" s="74" t="s">
        <v>105</v>
      </c>
      <c r="AH666" s="74" t="s">
        <v>101</v>
      </c>
      <c r="AI666" s="74" t="s">
        <v>108</v>
      </c>
      <c r="AJ666" s="74" t="s">
        <v>100</v>
      </c>
      <c r="AK666" s="15" t="s">
        <v>102</v>
      </c>
    </row>
    <row r="667" spans="33:37" x14ac:dyDescent="0.4">
      <c r="AG667" s="74" t="s">
        <v>105</v>
      </c>
      <c r="AH667" s="74" t="s">
        <v>101</v>
      </c>
      <c r="AI667" s="74" t="s">
        <v>108</v>
      </c>
      <c r="AJ667" s="74" t="s">
        <v>108</v>
      </c>
      <c r="AK667" s="15" t="s">
        <v>102</v>
      </c>
    </row>
    <row r="668" spans="33:37" x14ac:dyDescent="0.4">
      <c r="AG668" s="74" t="s">
        <v>105</v>
      </c>
      <c r="AH668" s="74" t="s">
        <v>101</v>
      </c>
      <c r="AI668" s="74" t="s">
        <v>108</v>
      </c>
      <c r="AJ668" s="74" t="s">
        <v>105</v>
      </c>
      <c r="AK668" s="15" t="s">
        <v>102</v>
      </c>
    </row>
    <row r="669" spans="33:37" x14ac:dyDescent="0.4">
      <c r="AG669" s="74" t="s">
        <v>105</v>
      </c>
      <c r="AH669" s="74" t="s">
        <v>101</v>
      </c>
      <c r="AI669" s="74" t="s">
        <v>108</v>
      </c>
      <c r="AJ669" s="75" t="s">
        <v>112</v>
      </c>
      <c r="AK669" s="15" t="s">
        <v>102</v>
      </c>
    </row>
    <row r="670" spans="33:37" x14ac:dyDescent="0.4">
      <c r="AG670" s="74" t="s">
        <v>105</v>
      </c>
      <c r="AH670" s="74" t="s">
        <v>101</v>
      </c>
      <c r="AI670" s="74" t="s">
        <v>108</v>
      </c>
      <c r="AJ670" s="74" t="s">
        <v>98</v>
      </c>
      <c r="AK670" s="15" t="s">
        <v>102</v>
      </c>
    </row>
    <row r="671" spans="33:37" x14ac:dyDescent="0.4">
      <c r="AG671" s="74" t="s">
        <v>105</v>
      </c>
      <c r="AH671" s="74" t="s">
        <v>101</v>
      </c>
      <c r="AI671" s="74" t="s">
        <v>105</v>
      </c>
      <c r="AJ671" s="74" t="s">
        <v>101</v>
      </c>
      <c r="AK671" s="15" t="s">
        <v>102</v>
      </c>
    </row>
    <row r="672" spans="33:37" x14ac:dyDescent="0.4">
      <c r="AG672" s="74" t="s">
        <v>105</v>
      </c>
      <c r="AH672" s="74" t="s">
        <v>101</v>
      </c>
      <c r="AI672" s="74" t="s">
        <v>105</v>
      </c>
      <c r="AJ672" s="74" t="s">
        <v>100</v>
      </c>
      <c r="AK672" s="15" t="s">
        <v>102</v>
      </c>
    </row>
    <row r="673" spans="33:37" x14ac:dyDescent="0.4">
      <c r="AG673" s="74" t="s">
        <v>105</v>
      </c>
      <c r="AH673" s="74" t="s">
        <v>101</v>
      </c>
      <c r="AI673" s="74" t="s">
        <v>105</v>
      </c>
      <c r="AJ673" s="74" t="s">
        <v>108</v>
      </c>
      <c r="AK673" s="15" t="s">
        <v>102</v>
      </c>
    </row>
    <row r="674" spans="33:37" x14ac:dyDescent="0.4">
      <c r="AG674" s="74" t="s">
        <v>105</v>
      </c>
      <c r="AH674" s="74" t="s">
        <v>101</v>
      </c>
      <c r="AI674" s="74" t="s">
        <v>105</v>
      </c>
      <c r="AJ674" s="74" t="s">
        <v>105</v>
      </c>
      <c r="AK674" s="15" t="s">
        <v>102</v>
      </c>
    </row>
    <row r="675" spans="33:37" x14ac:dyDescent="0.4">
      <c r="AG675" s="74" t="s">
        <v>105</v>
      </c>
      <c r="AH675" s="74" t="s">
        <v>101</v>
      </c>
      <c r="AI675" s="74" t="s">
        <v>105</v>
      </c>
      <c r="AJ675" s="75" t="s">
        <v>112</v>
      </c>
      <c r="AK675" s="15" t="s">
        <v>102</v>
      </c>
    </row>
    <row r="676" spans="33:37" x14ac:dyDescent="0.4">
      <c r="AG676" s="74" t="s">
        <v>105</v>
      </c>
      <c r="AH676" s="74" t="s">
        <v>101</v>
      </c>
      <c r="AI676" s="74" t="s">
        <v>105</v>
      </c>
      <c r="AJ676" s="74" t="s">
        <v>98</v>
      </c>
      <c r="AK676" s="15" t="s">
        <v>102</v>
      </c>
    </row>
    <row r="677" spans="33:37" x14ac:dyDescent="0.4">
      <c r="AG677" s="74" t="s">
        <v>105</v>
      </c>
      <c r="AH677" s="74" t="s">
        <v>101</v>
      </c>
      <c r="AI677" s="75" t="s">
        <v>112</v>
      </c>
      <c r="AJ677" s="74" t="s">
        <v>101</v>
      </c>
      <c r="AK677" s="15" t="s">
        <v>102</v>
      </c>
    </row>
    <row r="678" spans="33:37" x14ac:dyDescent="0.4">
      <c r="AG678" s="74" t="s">
        <v>105</v>
      </c>
      <c r="AH678" s="74" t="s">
        <v>101</v>
      </c>
      <c r="AI678" s="75" t="s">
        <v>112</v>
      </c>
      <c r="AJ678" s="74" t="s">
        <v>100</v>
      </c>
      <c r="AK678" s="15" t="s">
        <v>102</v>
      </c>
    </row>
    <row r="679" spans="33:37" x14ac:dyDescent="0.4">
      <c r="AG679" s="74" t="s">
        <v>105</v>
      </c>
      <c r="AH679" s="74" t="s">
        <v>101</v>
      </c>
      <c r="AI679" s="75" t="s">
        <v>112</v>
      </c>
      <c r="AJ679" s="74" t="s">
        <v>108</v>
      </c>
      <c r="AK679" s="15" t="s">
        <v>102</v>
      </c>
    </row>
    <row r="680" spans="33:37" x14ac:dyDescent="0.4">
      <c r="AG680" s="74" t="s">
        <v>105</v>
      </c>
      <c r="AH680" s="74" t="s">
        <v>101</v>
      </c>
      <c r="AI680" s="75" t="s">
        <v>112</v>
      </c>
      <c r="AJ680" s="74" t="s">
        <v>105</v>
      </c>
      <c r="AK680" s="15" t="s">
        <v>102</v>
      </c>
    </row>
    <row r="681" spans="33:37" x14ac:dyDescent="0.4">
      <c r="AG681" s="74" t="s">
        <v>105</v>
      </c>
      <c r="AH681" s="74" t="s">
        <v>101</v>
      </c>
      <c r="AI681" s="75" t="s">
        <v>112</v>
      </c>
      <c r="AJ681" s="75" t="s">
        <v>112</v>
      </c>
      <c r="AK681" s="15" t="s">
        <v>102</v>
      </c>
    </row>
    <row r="682" spans="33:37" x14ac:dyDescent="0.4">
      <c r="AG682" s="74" t="s">
        <v>105</v>
      </c>
      <c r="AH682" s="74" t="s">
        <v>101</v>
      </c>
      <c r="AI682" s="75" t="s">
        <v>112</v>
      </c>
      <c r="AJ682" s="74" t="s">
        <v>98</v>
      </c>
      <c r="AK682" s="15" t="s">
        <v>102</v>
      </c>
    </row>
    <row r="683" spans="33:37" x14ac:dyDescent="0.4">
      <c r="AG683" s="74" t="s">
        <v>105</v>
      </c>
      <c r="AH683" s="74" t="s">
        <v>101</v>
      </c>
      <c r="AI683" s="74" t="s">
        <v>98</v>
      </c>
      <c r="AJ683" s="74" t="s">
        <v>101</v>
      </c>
      <c r="AK683" s="15" t="s">
        <v>102</v>
      </c>
    </row>
    <row r="684" spans="33:37" x14ac:dyDescent="0.4">
      <c r="AG684" s="74" t="s">
        <v>105</v>
      </c>
      <c r="AH684" s="74" t="s">
        <v>101</v>
      </c>
      <c r="AI684" s="74" t="s">
        <v>98</v>
      </c>
      <c r="AJ684" s="74" t="s">
        <v>100</v>
      </c>
      <c r="AK684" s="15" t="s">
        <v>102</v>
      </c>
    </row>
    <row r="685" spans="33:37" x14ac:dyDescent="0.4">
      <c r="AG685" s="74" t="s">
        <v>105</v>
      </c>
      <c r="AH685" s="74" t="s">
        <v>101</v>
      </c>
      <c r="AI685" s="74" t="s">
        <v>98</v>
      </c>
      <c r="AJ685" s="74" t="s">
        <v>108</v>
      </c>
      <c r="AK685" s="15" t="s">
        <v>102</v>
      </c>
    </row>
    <row r="686" spans="33:37" x14ac:dyDescent="0.4">
      <c r="AG686" s="74" t="s">
        <v>105</v>
      </c>
      <c r="AH686" s="74" t="s">
        <v>101</v>
      </c>
      <c r="AI686" s="74" t="s">
        <v>98</v>
      </c>
      <c r="AJ686" s="74" t="s">
        <v>105</v>
      </c>
      <c r="AK686" s="15" t="s">
        <v>102</v>
      </c>
    </row>
    <row r="687" spans="33:37" x14ac:dyDescent="0.4">
      <c r="AG687" s="74" t="s">
        <v>105</v>
      </c>
      <c r="AH687" s="74" t="s">
        <v>101</v>
      </c>
      <c r="AI687" s="74" t="s">
        <v>98</v>
      </c>
      <c r="AJ687" s="75" t="s">
        <v>112</v>
      </c>
      <c r="AK687" s="15" t="s">
        <v>102</v>
      </c>
    </row>
    <row r="688" spans="33:37" x14ac:dyDescent="0.4">
      <c r="AG688" s="74" t="s">
        <v>105</v>
      </c>
      <c r="AH688" s="74" t="s">
        <v>101</v>
      </c>
      <c r="AI688" s="74" t="s">
        <v>98</v>
      </c>
      <c r="AJ688" s="74" t="s">
        <v>98</v>
      </c>
      <c r="AK688" s="15" t="s">
        <v>102</v>
      </c>
    </row>
    <row r="689" spans="33:37" x14ac:dyDescent="0.4">
      <c r="AG689" s="74" t="s">
        <v>105</v>
      </c>
      <c r="AH689" s="74" t="s">
        <v>100</v>
      </c>
      <c r="AI689" s="74" t="s">
        <v>101</v>
      </c>
      <c r="AJ689" s="74" t="s">
        <v>101</v>
      </c>
      <c r="AK689" s="15" t="s">
        <v>102</v>
      </c>
    </row>
    <row r="690" spans="33:37" x14ac:dyDescent="0.4">
      <c r="AG690" s="74" t="s">
        <v>105</v>
      </c>
      <c r="AH690" s="74" t="s">
        <v>100</v>
      </c>
      <c r="AI690" s="74" t="s">
        <v>101</v>
      </c>
      <c r="AJ690" s="74" t="s">
        <v>100</v>
      </c>
      <c r="AK690" s="15" t="s">
        <v>102</v>
      </c>
    </row>
    <row r="691" spans="33:37" x14ac:dyDescent="0.4">
      <c r="AG691" s="74" t="s">
        <v>105</v>
      </c>
      <c r="AH691" s="74" t="s">
        <v>100</v>
      </c>
      <c r="AI691" s="74" t="s">
        <v>101</v>
      </c>
      <c r="AJ691" s="74" t="s">
        <v>108</v>
      </c>
      <c r="AK691" s="15" t="s">
        <v>102</v>
      </c>
    </row>
    <row r="692" spans="33:37" x14ac:dyDescent="0.4">
      <c r="AG692" s="74" t="s">
        <v>105</v>
      </c>
      <c r="AH692" s="74" t="s">
        <v>100</v>
      </c>
      <c r="AI692" s="74" t="s">
        <v>101</v>
      </c>
      <c r="AJ692" s="74" t="s">
        <v>105</v>
      </c>
      <c r="AK692" s="15" t="s">
        <v>102</v>
      </c>
    </row>
    <row r="693" spans="33:37" x14ac:dyDescent="0.4">
      <c r="AG693" s="74" t="s">
        <v>105</v>
      </c>
      <c r="AH693" s="74" t="s">
        <v>100</v>
      </c>
      <c r="AI693" s="74" t="s">
        <v>101</v>
      </c>
      <c r="AJ693" s="75" t="s">
        <v>112</v>
      </c>
      <c r="AK693" s="15" t="s">
        <v>102</v>
      </c>
    </row>
    <row r="694" spans="33:37" x14ac:dyDescent="0.4">
      <c r="AG694" s="74" t="s">
        <v>105</v>
      </c>
      <c r="AH694" s="74" t="s">
        <v>100</v>
      </c>
      <c r="AI694" s="74" t="s">
        <v>101</v>
      </c>
      <c r="AJ694" s="74" t="s">
        <v>98</v>
      </c>
      <c r="AK694" s="15" t="s">
        <v>102</v>
      </c>
    </row>
    <row r="695" spans="33:37" x14ac:dyDescent="0.4">
      <c r="AG695" s="74" t="s">
        <v>105</v>
      </c>
      <c r="AH695" s="74" t="s">
        <v>100</v>
      </c>
      <c r="AI695" s="74" t="s">
        <v>100</v>
      </c>
      <c r="AJ695" s="74" t="s">
        <v>101</v>
      </c>
      <c r="AK695" s="15" t="s">
        <v>102</v>
      </c>
    </row>
    <row r="696" spans="33:37" x14ac:dyDescent="0.4">
      <c r="AG696" s="74" t="s">
        <v>105</v>
      </c>
      <c r="AH696" s="74" t="s">
        <v>100</v>
      </c>
      <c r="AI696" s="74" t="s">
        <v>100</v>
      </c>
      <c r="AJ696" s="74" t="s">
        <v>100</v>
      </c>
      <c r="AK696" s="15" t="s">
        <v>102</v>
      </c>
    </row>
    <row r="697" spans="33:37" x14ac:dyDescent="0.4">
      <c r="AG697" s="74" t="s">
        <v>105</v>
      </c>
      <c r="AH697" s="74" t="s">
        <v>100</v>
      </c>
      <c r="AI697" s="74" t="s">
        <v>100</v>
      </c>
      <c r="AJ697" s="74" t="s">
        <v>108</v>
      </c>
      <c r="AK697" s="15" t="s">
        <v>102</v>
      </c>
    </row>
    <row r="698" spans="33:37" x14ac:dyDescent="0.4">
      <c r="AG698" s="74" t="s">
        <v>105</v>
      </c>
      <c r="AH698" s="74" t="s">
        <v>100</v>
      </c>
      <c r="AI698" s="74" t="s">
        <v>100</v>
      </c>
      <c r="AJ698" s="74" t="s">
        <v>105</v>
      </c>
      <c r="AK698" s="15" t="s">
        <v>102</v>
      </c>
    </row>
    <row r="699" spans="33:37" x14ac:dyDescent="0.4">
      <c r="AG699" s="74" t="s">
        <v>105</v>
      </c>
      <c r="AH699" s="74" t="s">
        <v>100</v>
      </c>
      <c r="AI699" s="74" t="s">
        <v>100</v>
      </c>
      <c r="AJ699" s="75" t="s">
        <v>112</v>
      </c>
      <c r="AK699" s="15" t="s">
        <v>102</v>
      </c>
    </row>
    <row r="700" spans="33:37" x14ac:dyDescent="0.4">
      <c r="AG700" s="74" t="s">
        <v>105</v>
      </c>
      <c r="AH700" s="74" t="s">
        <v>100</v>
      </c>
      <c r="AI700" s="74" t="s">
        <v>100</v>
      </c>
      <c r="AJ700" s="74" t="s">
        <v>98</v>
      </c>
      <c r="AK700" s="15" t="s">
        <v>102</v>
      </c>
    </row>
    <row r="701" spans="33:37" x14ac:dyDescent="0.4">
      <c r="AG701" s="74" t="s">
        <v>105</v>
      </c>
      <c r="AH701" s="74" t="s">
        <v>100</v>
      </c>
      <c r="AI701" s="74" t="s">
        <v>108</v>
      </c>
      <c r="AJ701" s="74" t="s">
        <v>101</v>
      </c>
      <c r="AK701" s="15" t="s">
        <v>102</v>
      </c>
    </row>
    <row r="702" spans="33:37" x14ac:dyDescent="0.4">
      <c r="AG702" s="74" t="s">
        <v>105</v>
      </c>
      <c r="AH702" s="74" t="s">
        <v>100</v>
      </c>
      <c r="AI702" s="74" t="s">
        <v>108</v>
      </c>
      <c r="AJ702" s="74" t="s">
        <v>100</v>
      </c>
      <c r="AK702" s="15" t="s">
        <v>102</v>
      </c>
    </row>
    <row r="703" spans="33:37" x14ac:dyDescent="0.4">
      <c r="AG703" s="74" t="s">
        <v>105</v>
      </c>
      <c r="AH703" s="74" t="s">
        <v>100</v>
      </c>
      <c r="AI703" s="74" t="s">
        <v>108</v>
      </c>
      <c r="AJ703" s="74" t="s">
        <v>108</v>
      </c>
      <c r="AK703" s="15" t="s">
        <v>102</v>
      </c>
    </row>
    <row r="704" spans="33:37" x14ac:dyDescent="0.4">
      <c r="AG704" s="74" t="s">
        <v>105</v>
      </c>
      <c r="AH704" s="74" t="s">
        <v>100</v>
      </c>
      <c r="AI704" s="74" t="s">
        <v>108</v>
      </c>
      <c r="AJ704" s="74" t="s">
        <v>105</v>
      </c>
      <c r="AK704" s="15" t="s">
        <v>102</v>
      </c>
    </row>
    <row r="705" spans="33:37" x14ac:dyDescent="0.4">
      <c r="AG705" s="74" t="s">
        <v>105</v>
      </c>
      <c r="AH705" s="74" t="s">
        <v>100</v>
      </c>
      <c r="AI705" s="74" t="s">
        <v>108</v>
      </c>
      <c r="AJ705" s="75" t="s">
        <v>112</v>
      </c>
      <c r="AK705" s="15" t="s">
        <v>102</v>
      </c>
    </row>
    <row r="706" spans="33:37" x14ac:dyDescent="0.4">
      <c r="AG706" s="74" t="s">
        <v>105</v>
      </c>
      <c r="AH706" s="74" t="s">
        <v>100</v>
      </c>
      <c r="AI706" s="74" t="s">
        <v>108</v>
      </c>
      <c r="AJ706" s="74" t="s">
        <v>98</v>
      </c>
      <c r="AK706" s="15" t="s">
        <v>102</v>
      </c>
    </row>
    <row r="707" spans="33:37" x14ac:dyDescent="0.4">
      <c r="AG707" s="74" t="s">
        <v>105</v>
      </c>
      <c r="AH707" s="74" t="s">
        <v>100</v>
      </c>
      <c r="AI707" s="74" t="s">
        <v>105</v>
      </c>
      <c r="AJ707" s="74" t="s">
        <v>101</v>
      </c>
      <c r="AK707" s="15" t="s">
        <v>102</v>
      </c>
    </row>
    <row r="708" spans="33:37" x14ac:dyDescent="0.4">
      <c r="AG708" s="74" t="s">
        <v>105</v>
      </c>
      <c r="AH708" s="74" t="s">
        <v>100</v>
      </c>
      <c r="AI708" s="74" t="s">
        <v>105</v>
      </c>
      <c r="AJ708" s="74" t="s">
        <v>100</v>
      </c>
      <c r="AK708" s="15" t="s">
        <v>102</v>
      </c>
    </row>
    <row r="709" spans="33:37" x14ac:dyDescent="0.4">
      <c r="AG709" s="74" t="s">
        <v>105</v>
      </c>
      <c r="AH709" s="74" t="s">
        <v>100</v>
      </c>
      <c r="AI709" s="74" t="s">
        <v>105</v>
      </c>
      <c r="AJ709" s="74" t="s">
        <v>108</v>
      </c>
      <c r="AK709" s="15" t="s">
        <v>102</v>
      </c>
    </row>
    <row r="710" spans="33:37" x14ac:dyDescent="0.4">
      <c r="AG710" s="74" t="s">
        <v>105</v>
      </c>
      <c r="AH710" s="74" t="s">
        <v>100</v>
      </c>
      <c r="AI710" s="74" t="s">
        <v>105</v>
      </c>
      <c r="AJ710" s="74" t="s">
        <v>105</v>
      </c>
      <c r="AK710" s="15" t="s">
        <v>102</v>
      </c>
    </row>
    <row r="711" spans="33:37" x14ac:dyDescent="0.4">
      <c r="AG711" s="74" t="s">
        <v>105</v>
      </c>
      <c r="AH711" s="74" t="s">
        <v>100</v>
      </c>
      <c r="AI711" s="74" t="s">
        <v>105</v>
      </c>
      <c r="AJ711" s="75" t="s">
        <v>112</v>
      </c>
      <c r="AK711" s="15" t="s">
        <v>102</v>
      </c>
    </row>
    <row r="712" spans="33:37" x14ac:dyDescent="0.4">
      <c r="AG712" s="74" t="s">
        <v>105</v>
      </c>
      <c r="AH712" s="74" t="s">
        <v>100</v>
      </c>
      <c r="AI712" s="74" t="s">
        <v>105</v>
      </c>
      <c r="AJ712" s="74" t="s">
        <v>98</v>
      </c>
      <c r="AK712" s="15" t="s">
        <v>102</v>
      </c>
    </row>
    <row r="713" spans="33:37" x14ac:dyDescent="0.4">
      <c r="AG713" s="74" t="s">
        <v>105</v>
      </c>
      <c r="AH713" s="74" t="s">
        <v>100</v>
      </c>
      <c r="AI713" s="75" t="s">
        <v>112</v>
      </c>
      <c r="AJ713" s="74" t="s">
        <v>101</v>
      </c>
      <c r="AK713" s="15" t="s">
        <v>102</v>
      </c>
    </row>
    <row r="714" spans="33:37" x14ac:dyDescent="0.4">
      <c r="AG714" s="74" t="s">
        <v>105</v>
      </c>
      <c r="AH714" s="74" t="s">
        <v>100</v>
      </c>
      <c r="AI714" s="75" t="s">
        <v>112</v>
      </c>
      <c r="AJ714" s="74" t="s">
        <v>100</v>
      </c>
      <c r="AK714" s="15" t="s">
        <v>102</v>
      </c>
    </row>
    <row r="715" spans="33:37" x14ac:dyDescent="0.4">
      <c r="AG715" s="74" t="s">
        <v>105</v>
      </c>
      <c r="AH715" s="74" t="s">
        <v>100</v>
      </c>
      <c r="AI715" s="75" t="s">
        <v>112</v>
      </c>
      <c r="AJ715" s="74" t="s">
        <v>108</v>
      </c>
      <c r="AK715" s="15" t="s">
        <v>102</v>
      </c>
    </row>
    <row r="716" spans="33:37" x14ac:dyDescent="0.4">
      <c r="AG716" s="74" t="s">
        <v>105</v>
      </c>
      <c r="AH716" s="74" t="s">
        <v>100</v>
      </c>
      <c r="AI716" s="75" t="s">
        <v>112</v>
      </c>
      <c r="AJ716" s="74" t="s">
        <v>105</v>
      </c>
      <c r="AK716" s="15" t="s">
        <v>102</v>
      </c>
    </row>
    <row r="717" spans="33:37" x14ac:dyDescent="0.4">
      <c r="AG717" s="74" t="s">
        <v>105</v>
      </c>
      <c r="AH717" s="74" t="s">
        <v>100</v>
      </c>
      <c r="AI717" s="75" t="s">
        <v>112</v>
      </c>
      <c r="AJ717" s="75" t="s">
        <v>112</v>
      </c>
      <c r="AK717" s="15" t="s">
        <v>102</v>
      </c>
    </row>
    <row r="718" spans="33:37" x14ac:dyDescent="0.4">
      <c r="AG718" s="74" t="s">
        <v>105</v>
      </c>
      <c r="AH718" s="74" t="s">
        <v>100</v>
      </c>
      <c r="AI718" s="75" t="s">
        <v>112</v>
      </c>
      <c r="AJ718" s="74" t="s">
        <v>98</v>
      </c>
      <c r="AK718" s="15" t="s">
        <v>102</v>
      </c>
    </row>
    <row r="719" spans="33:37" x14ac:dyDescent="0.4">
      <c r="AG719" s="74" t="s">
        <v>105</v>
      </c>
      <c r="AH719" s="74" t="s">
        <v>100</v>
      </c>
      <c r="AI719" s="74" t="s">
        <v>98</v>
      </c>
      <c r="AJ719" s="74" t="s">
        <v>101</v>
      </c>
      <c r="AK719" s="15" t="s">
        <v>102</v>
      </c>
    </row>
    <row r="720" spans="33:37" x14ac:dyDescent="0.4">
      <c r="AG720" s="74" t="s">
        <v>105</v>
      </c>
      <c r="AH720" s="74" t="s">
        <v>100</v>
      </c>
      <c r="AI720" s="74" t="s">
        <v>98</v>
      </c>
      <c r="AJ720" s="74" t="s">
        <v>100</v>
      </c>
      <c r="AK720" s="15" t="s">
        <v>102</v>
      </c>
    </row>
    <row r="721" spans="33:37" x14ac:dyDescent="0.4">
      <c r="AG721" s="74" t="s">
        <v>105</v>
      </c>
      <c r="AH721" s="74" t="s">
        <v>100</v>
      </c>
      <c r="AI721" s="74" t="s">
        <v>98</v>
      </c>
      <c r="AJ721" s="74" t="s">
        <v>108</v>
      </c>
      <c r="AK721" s="15" t="s">
        <v>102</v>
      </c>
    </row>
    <row r="722" spans="33:37" x14ac:dyDescent="0.4">
      <c r="AG722" s="74" t="s">
        <v>105</v>
      </c>
      <c r="AH722" s="74" t="s">
        <v>100</v>
      </c>
      <c r="AI722" s="74" t="s">
        <v>98</v>
      </c>
      <c r="AJ722" s="74" t="s">
        <v>105</v>
      </c>
      <c r="AK722" s="15" t="s">
        <v>102</v>
      </c>
    </row>
    <row r="723" spans="33:37" x14ac:dyDescent="0.4">
      <c r="AG723" s="74" t="s">
        <v>105</v>
      </c>
      <c r="AH723" s="74" t="s">
        <v>100</v>
      </c>
      <c r="AI723" s="74" t="s">
        <v>98</v>
      </c>
      <c r="AJ723" s="75" t="s">
        <v>112</v>
      </c>
      <c r="AK723" s="15" t="s">
        <v>102</v>
      </c>
    </row>
    <row r="724" spans="33:37" x14ac:dyDescent="0.4">
      <c r="AG724" s="74" t="s">
        <v>105</v>
      </c>
      <c r="AH724" s="74" t="s">
        <v>100</v>
      </c>
      <c r="AI724" s="74" t="s">
        <v>98</v>
      </c>
      <c r="AJ724" s="74" t="s">
        <v>98</v>
      </c>
      <c r="AK724" s="15" t="s">
        <v>102</v>
      </c>
    </row>
    <row r="725" spans="33:37" x14ac:dyDescent="0.4">
      <c r="AG725" s="74" t="s">
        <v>105</v>
      </c>
      <c r="AH725" s="74" t="s">
        <v>108</v>
      </c>
      <c r="AI725" s="74" t="s">
        <v>101</v>
      </c>
      <c r="AJ725" s="74" t="s">
        <v>101</v>
      </c>
      <c r="AK725" s="15" t="s">
        <v>102</v>
      </c>
    </row>
    <row r="726" spans="33:37" x14ac:dyDescent="0.4">
      <c r="AG726" s="74" t="s">
        <v>105</v>
      </c>
      <c r="AH726" s="74" t="s">
        <v>108</v>
      </c>
      <c r="AI726" s="74" t="s">
        <v>101</v>
      </c>
      <c r="AJ726" s="74" t="s">
        <v>100</v>
      </c>
      <c r="AK726" s="15" t="s">
        <v>102</v>
      </c>
    </row>
    <row r="727" spans="33:37" x14ac:dyDescent="0.4">
      <c r="AG727" s="74" t="s">
        <v>105</v>
      </c>
      <c r="AH727" s="74" t="s">
        <v>108</v>
      </c>
      <c r="AI727" s="74" t="s">
        <v>101</v>
      </c>
      <c r="AJ727" s="74" t="s">
        <v>108</v>
      </c>
      <c r="AK727" s="15" t="s">
        <v>102</v>
      </c>
    </row>
    <row r="728" spans="33:37" x14ac:dyDescent="0.4">
      <c r="AG728" s="74" t="s">
        <v>105</v>
      </c>
      <c r="AH728" s="74" t="s">
        <v>108</v>
      </c>
      <c r="AI728" s="74" t="s">
        <v>101</v>
      </c>
      <c r="AJ728" s="74" t="s">
        <v>105</v>
      </c>
      <c r="AK728" s="15" t="s">
        <v>102</v>
      </c>
    </row>
    <row r="729" spans="33:37" x14ac:dyDescent="0.4">
      <c r="AG729" s="74" t="s">
        <v>105</v>
      </c>
      <c r="AH729" s="74" t="s">
        <v>108</v>
      </c>
      <c r="AI729" s="74" t="s">
        <v>101</v>
      </c>
      <c r="AJ729" s="75" t="s">
        <v>112</v>
      </c>
      <c r="AK729" s="15" t="s">
        <v>102</v>
      </c>
    </row>
    <row r="730" spans="33:37" x14ac:dyDescent="0.4">
      <c r="AG730" s="74" t="s">
        <v>105</v>
      </c>
      <c r="AH730" s="74" t="s">
        <v>108</v>
      </c>
      <c r="AI730" s="74" t="s">
        <v>101</v>
      </c>
      <c r="AJ730" s="74" t="s">
        <v>98</v>
      </c>
      <c r="AK730" s="15" t="s">
        <v>102</v>
      </c>
    </row>
    <row r="731" spans="33:37" x14ac:dyDescent="0.4">
      <c r="AG731" s="74" t="s">
        <v>105</v>
      </c>
      <c r="AH731" s="74" t="s">
        <v>108</v>
      </c>
      <c r="AI731" s="74" t="s">
        <v>100</v>
      </c>
      <c r="AJ731" s="74" t="s">
        <v>101</v>
      </c>
      <c r="AK731" s="15" t="s">
        <v>102</v>
      </c>
    </row>
    <row r="732" spans="33:37" x14ac:dyDescent="0.4">
      <c r="AG732" s="74" t="s">
        <v>105</v>
      </c>
      <c r="AH732" s="74" t="s">
        <v>108</v>
      </c>
      <c r="AI732" s="74" t="s">
        <v>100</v>
      </c>
      <c r="AJ732" s="74" t="s">
        <v>100</v>
      </c>
      <c r="AK732" s="15" t="s">
        <v>102</v>
      </c>
    </row>
    <row r="733" spans="33:37" x14ac:dyDescent="0.4">
      <c r="AG733" s="74" t="s">
        <v>105</v>
      </c>
      <c r="AH733" s="74" t="s">
        <v>108</v>
      </c>
      <c r="AI733" s="74" t="s">
        <v>100</v>
      </c>
      <c r="AJ733" s="74" t="s">
        <v>108</v>
      </c>
      <c r="AK733" s="15" t="s">
        <v>102</v>
      </c>
    </row>
    <row r="734" spans="33:37" x14ac:dyDescent="0.4">
      <c r="AG734" s="74" t="s">
        <v>105</v>
      </c>
      <c r="AH734" s="74" t="s">
        <v>108</v>
      </c>
      <c r="AI734" s="74" t="s">
        <v>100</v>
      </c>
      <c r="AJ734" s="74" t="s">
        <v>105</v>
      </c>
      <c r="AK734" s="15" t="s">
        <v>102</v>
      </c>
    </row>
    <row r="735" spans="33:37" x14ac:dyDescent="0.4">
      <c r="AG735" s="74" t="s">
        <v>105</v>
      </c>
      <c r="AH735" s="74" t="s">
        <v>108</v>
      </c>
      <c r="AI735" s="74" t="s">
        <v>100</v>
      </c>
      <c r="AJ735" s="75" t="s">
        <v>112</v>
      </c>
      <c r="AK735" s="15" t="s">
        <v>102</v>
      </c>
    </row>
    <row r="736" spans="33:37" x14ac:dyDescent="0.4">
      <c r="AG736" s="74" t="s">
        <v>105</v>
      </c>
      <c r="AH736" s="74" t="s">
        <v>108</v>
      </c>
      <c r="AI736" s="74" t="s">
        <v>100</v>
      </c>
      <c r="AJ736" s="74" t="s">
        <v>98</v>
      </c>
      <c r="AK736" s="15" t="s">
        <v>102</v>
      </c>
    </row>
    <row r="737" spans="33:37" x14ac:dyDescent="0.4">
      <c r="AG737" s="74" t="s">
        <v>105</v>
      </c>
      <c r="AH737" s="74" t="s">
        <v>108</v>
      </c>
      <c r="AI737" s="74" t="s">
        <v>108</v>
      </c>
      <c r="AJ737" s="74" t="s">
        <v>101</v>
      </c>
      <c r="AK737" s="15" t="s">
        <v>102</v>
      </c>
    </row>
    <row r="738" spans="33:37" x14ac:dyDescent="0.4">
      <c r="AG738" s="74" t="s">
        <v>105</v>
      </c>
      <c r="AH738" s="74" t="s">
        <v>108</v>
      </c>
      <c r="AI738" s="74" t="s">
        <v>108</v>
      </c>
      <c r="AJ738" s="74" t="s">
        <v>100</v>
      </c>
      <c r="AK738" s="15" t="s">
        <v>102</v>
      </c>
    </row>
    <row r="739" spans="33:37" x14ac:dyDescent="0.4">
      <c r="AG739" s="74" t="s">
        <v>105</v>
      </c>
      <c r="AH739" s="74" t="s">
        <v>108</v>
      </c>
      <c r="AI739" s="74" t="s">
        <v>108</v>
      </c>
      <c r="AJ739" s="74" t="s">
        <v>108</v>
      </c>
      <c r="AK739" s="15" t="s">
        <v>102</v>
      </c>
    </row>
    <row r="740" spans="33:37" x14ac:dyDescent="0.4">
      <c r="AG740" s="74" t="s">
        <v>105</v>
      </c>
      <c r="AH740" s="74" t="s">
        <v>108</v>
      </c>
      <c r="AI740" s="74" t="s">
        <v>108</v>
      </c>
      <c r="AJ740" s="74" t="s">
        <v>105</v>
      </c>
      <c r="AK740" s="15" t="s">
        <v>102</v>
      </c>
    </row>
    <row r="741" spans="33:37" x14ac:dyDescent="0.4">
      <c r="AG741" s="74" t="s">
        <v>105</v>
      </c>
      <c r="AH741" s="74" t="s">
        <v>108</v>
      </c>
      <c r="AI741" s="74" t="s">
        <v>108</v>
      </c>
      <c r="AJ741" s="75" t="s">
        <v>112</v>
      </c>
      <c r="AK741" s="15" t="s">
        <v>102</v>
      </c>
    </row>
    <row r="742" spans="33:37" x14ac:dyDescent="0.4">
      <c r="AG742" s="74" t="s">
        <v>105</v>
      </c>
      <c r="AH742" s="74" t="s">
        <v>108</v>
      </c>
      <c r="AI742" s="74" t="s">
        <v>108</v>
      </c>
      <c r="AJ742" s="74" t="s">
        <v>98</v>
      </c>
      <c r="AK742" s="15" t="s">
        <v>102</v>
      </c>
    </row>
    <row r="743" spans="33:37" x14ac:dyDescent="0.4">
      <c r="AG743" s="74" t="s">
        <v>105</v>
      </c>
      <c r="AH743" s="74" t="s">
        <v>108</v>
      </c>
      <c r="AI743" s="74" t="s">
        <v>105</v>
      </c>
      <c r="AJ743" s="74" t="s">
        <v>101</v>
      </c>
      <c r="AK743" s="15" t="s">
        <v>102</v>
      </c>
    </row>
    <row r="744" spans="33:37" x14ac:dyDescent="0.4">
      <c r="AG744" s="74" t="s">
        <v>105</v>
      </c>
      <c r="AH744" s="74" t="s">
        <v>108</v>
      </c>
      <c r="AI744" s="74" t="s">
        <v>105</v>
      </c>
      <c r="AJ744" s="74" t="s">
        <v>100</v>
      </c>
      <c r="AK744" s="15" t="s">
        <v>102</v>
      </c>
    </row>
    <row r="745" spans="33:37" x14ac:dyDescent="0.4">
      <c r="AG745" s="74" t="s">
        <v>105</v>
      </c>
      <c r="AH745" s="74" t="s">
        <v>108</v>
      </c>
      <c r="AI745" s="74" t="s">
        <v>105</v>
      </c>
      <c r="AJ745" s="74" t="s">
        <v>108</v>
      </c>
      <c r="AK745" s="15" t="s">
        <v>102</v>
      </c>
    </row>
    <row r="746" spans="33:37" x14ac:dyDescent="0.4">
      <c r="AG746" s="74" t="s">
        <v>105</v>
      </c>
      <c r="AH746" s="74" t="s">
        <v>108</v>
      </c>
      <c r="AI746" s="74" t="s">
        <v>105</v>
      </c>
      <c r="AJ746" s="74" t="s">
        <v>105</v>
      </c>
      <c r="AK746" s="15" t="s">
        <v>133</v>
      </c>
    </row>
    <row r="747" spans="33:37" x14ac:dyDescent="0.4">
      <c r="AG747" s="74" t="s">
        <v>105</v>
      </c>
      <c r="AH747" s="74" t="s">
        <v>108</v>
      </c>
      <c r="AI747" s="74" t="s">
        <v>105</v>
      </c>
      <c r="AJ747" s="75" t="s">
        <v>112</v>
      </c>
      <c r="AK747" s="15" t="s">
        <v>133</v>
      </c>
    </row>
    <row r="748" spans="33:37" x14ac:dyDescent="0.4">
      <c r="AG748" s="74" t="s">
        <v>105</v>
      </c>
      <c r="AH748" s="74" t="s">
        <v>108</v>
      </c>
      <c r="AI748" s="74" t="s">
        <v>105</v>
      </c>
      <c r="AJ748" s="74" t="s">
        <v>98</v>
      </c>
      <c r="AK748" s="15" t="s">
        <v>133</v>
      </c>
    </row>
    <row r="749" spans="33:37" x14ac:dyDescent="0.4">
      <c r="AG749" s="74" t="s">
        <v>105</v>
      </c>
      <c r="AH749" s="74" t="s">
        <v>108</v>
      </c>
      <c r="AI749" s="75" t="s">
        <v>112</v>
      </c>
      <c r="AJ749" s="74" t="s">
        <v>101</v>
      </c>
      <c r="AK749" s="15" t="s">
        <v>102</v>
      </c>
    </row>
    <row r="750" spans="33:37" x14ac:dyDescent="0.4">
      <c r="AG750" s="74" t="s">
        <v>105</v>
      </c>
      <c r="AH750" s="74" t="s">
        <v>108</v>
      </c>
      <c r="AI750" s="75" t="s">
        <v>112</v>
      </c>
      <c r="AJ750" s="74" t="s">
        <v>100</v>
      </c>
      <c r="AK750" s="15" t="s">
        <v>102</v>
      </c>
    </row>
    <row r="751" spans="33:37" x14ac:dyDescent="0.4">
      <c r="AG751" s="74" t="s">
        <v>105</v>
      </c>
      <c r="AH751" s="74" t="s">
        <v>108</v>
      </c>
      <c r="AI751" s="75" t="s">
        <v>112</v>
      </c>
      <c r="AJ751" s="74" t="s">
        <v>108</v>
      </c>
      <c r="AK751" s="15" t="s">
        <v>102</v>
      </c>
    </row>
    <row r="752" spans="33:37" x14ac:dyDescent="0.4">
      <c r="AG752" s="74" t="s">
        <v>105</v>
      </c>
      <c r="AH752" s="74" t="s">
        <v>108</v>
      </c>
      <c r="AI752" s="75" t="s">
        <v>112</v>
      </c>
      <c r="AJ752" s="74" t="s">
        <v>105</v>
      </c>
      <c r="AK752" s="15" t="s">
        <v>133</v>
      </c>
    </row>
    <row r="753" spans="33:37" x14ac:dyDescent="0.4">
      <c r="AG753" s="74" t="s">
        <v>105</v>
      </c>
      <c r="AH753" s="74" t="s">
        <v>108</v>
      </c>
      <c r="AI753" s="75" t="s">
        <v>112</v>
      </c>
      <c r="AJ753" s="75" t="s">
        <v>112</v>
      </c>
      <c r="AK753" s="15" t="s">
        <v>133</v>
      </c>
    </row>
    <row r="754" spans="33:37" x14ac:dyDescent="0.4">
      <c r="AG754" s="74" t="s">
        <v>105</v>
      </c>
      <c r="AH754" s="74" t="s">
        <v>108</v>
      </c>
      <c r="AI754" s="75" t="s">
        <v>112</v>
      </c>
      <c r="AJ754" s="74" t="s">
        <v>98</v>
      </c>
      <c r="AK754" s="15" t="s">
        <v>133</v>
      </c>
    </row>
    <row r="755" spans="33:37" x14ac:dyDescent="0.4">
      <c r="AG755" s="74" t="s">
        <v>105</v>
      </c>
      <c r="AH755" s="74" t="s">
        <v>108</v>
      </c>
      <c r="AI755" s="74" t="s">
        <v>98</v>
      </c>
      <c r="AJ755" s="74" t="s">
        <v>101</v>
      </c>
      <c r="AK755" s="15" t="s">
        <v>102</v>
      </c>
    </row>
    <row r="756" spans="33:37" x14ac:dyDescent="0.4">
      <c r="AG756" s="74" t="s">
        <v>105</v>
      </c>
      <c r="AH756" s="74" t="s">
        <v>108</v>
      </c>
      <c r="AI756" s="74" t="s">
        <v>98</v>
      </c>
      <c r="AJ756" s="74" t="s">
        <v>100</v>
      </c>
      <c r="AK756" s="15" t="s">
        <v>102</v>
      </c>
    </row>
    <row r="757" spans="33:37" x14ac:dyDescent="0.4">
      <c r="AG757" s="74" t="s">
        <v>105</v>
      </c>
      <c r="AH757" s="74" t="s">
        <v>108</v>
      </c>
      <c r="AI757" s="74" t="s">
        <v>98</v>
      </c>
      <c r="AJ757" s="74" t="s">
        <v>108</v>
      </c>
      <c r="AK757" s="15" t="s">
        <v>102</v>
      </c>
    </row>
    <row r="758" spans="33:37" x14ac:dyDescent="0.4">
      <c r="AG758" s="74" t="s">
        <v>105</v>
      </c>
      <c r="AH758" s="74" t="s">
        <v>108</v>
      </c>
      <c r="AI758" s="74" t="s">
        <v>98</v>
      </c>
      <c r="AJ758" s="74" t="s">
        <v>105</v>
      </c>
      <c r="AK758" s="15" t="s">
        <v>133</v>
      </c>
    </row>
    <row r="759" spans="33:37" x14ac:dyDescent="0.4">
      <c r="AG759" s="74" t="s">
        <v>105</v>
      </c>
      <c r="AH759" s="74" t="s">
        <v>108</v>
      </c>
      <c r="AI759" s="74" t="s">
        <v>98</v>
      </c>
      <c r="AJ759" s="75" t="s">
        <v>112</v>
      </c>
      <c r="AK759" s="15" t="s">
        <v>133</v>
      </c>
    </row>
    <row r="760" spans="33:37" x14ac:dyDescent="0.4">
      <c r="AG760" s="74" t="s">
        <v>105</v>
      </c>
      <c r="AH760" s="74" t="s">
        <v>108</v>
      </c>
      <c r="AI760" s="74" t="s">
        <v>98</v>
      </c>
      <c r="AJ760" s="74" t="s">
        <v>98</v>
      </c>
      <c r="AK760" s="15" t="s">
        <v>133</v>
      </c>
    </row>
    <row r="761" spans="33:37" x14ac:dyDescent="0.4">
      <c r="AG761" s="74" t="s">
        <v>105</v>
      </c>
      <c r="AH761" s="74" t="s">
        <v>105</v>
      </c>
      <c r="AI761" s="74" t="s">
        <v>101</v>
      </c>
      <c r="AJ761" s="74" t="s">
        <v>101</v>
      </c>
      <c r="AK761" s="15" t="s">
        <v>102</v>
      </c>
    </row>
    <row r="762" spans="33:37" x14ac:dyDescent="0.4">
      <c r="AG762" s="74" t="s">
        <v>105</v>
      </c>
      <c r="AH762" s="74" t="s">
        <v>105</v>
      </c>
      <c r="AI762" s="74" t="s">
        <v>101</v>
      </c>
      <c r="AJ762" s="74" t="s">
        <v>100</v>
      </c>
      <c r="AK762" s="15" t="s">
        <v>102</v>
      </c>
    </row>
    <row r="763" spans="33:37" x14ac:dyDescent="0.4">
      <c r="AG763" s="74" t="s">
        <v>105</v>
      </c>
      <c r="AH763" s="74" t="s">
        <v>105</v>
      </c>
      <c r="AI763" s="74" t="s">
        <v>101</v>
      </c>
      <c r="AJ763" s="74" t="s">
        <v>108</v>
      </c>
      <c r="AK763" s="15" t="s">
        <v>102</v>
      </c>
    </row>
    <row r="764" spans="33:37" x14ac:dyDescent="0.4">
      <c r="AG764" s="74" t="s">
        <v>105</v>
      </c>
      <c r="AH764" s="74" t="s">
        <v>105</v>
      </c>
      <c r="AI764" s="74" t="s">
        <v>101</v>
      </c>
      <c r="AJ764" s="74" t="s">
        <v>105</v>
      </c>
      <c r="AK764" s="15" t="s">
        <v>102</v>
      </c>
    </row>
    <row r="765" spans="33:37" x14ac:dyDescent="0.4">
      <c r="AG765" s="74" t="s">
        <v>105</v>
      </c>
      <c r="AH765" s="74" t="s">
        <v>105</v>
      </c>
      <c r="AI765" s="74" t="s">
        <v>101</v>
      </c>
      <c r="AJ765" s="75" t="s">
        <v>112</v>
      </c>
      <c r="AK765" s="15" t="s">
        <v>102</v>
      </c>
    </row>
    <row r="766" spans="33:37" x14ac:dyDescent="0.4">
      <c r="AG766" s="74" t="s">
        <v>105</v>
      </c>
      <c r="AH766" s="74" t="s">
        <v>105</v>
      </c>
      <c r="AI766" s="74" t="s">
        <v>101</v>
      </c>
      <c r="AJ766" s="74" t="s">
        <v>98</v>
      </c>
      <c r="AK766" s="15" t="s">
        <v>102</v>
      </c>
    </row>
    <row r="767" spans="33:37" x14ac:dyDescent="0.4">
      <c r="AG767" s="74" t="s">
        <v>105</v>
      </c>
      <c r="AH767" s="74" t="s">
        <v>105</v>
      </c>
      <c r="AI767" s="74" t="s">
        <v>100</v>
      </c>
      <c r="AJ767" s="74" t="s">
        <v>101</v>
      </c>
      <c r="AK767" s="15" t="s">
        <v>102</v>
      </c>
    </row>
    <row r="768" spans="33:37" x14ac:dyDescent="0.4">
      <c r="AG768" s="74" t="s">
        <v>105</v>
      </c>
      <c r="AH768" s="74" t="s">
        <v>105</v>
      </c>
      <c r="AI768" s="74" t="s">
        <v>100</v>
      </c>
      <c r="AJ768" s="74" t="s">
        <v>100</v>
      </c>
      <c r="AK768" s="15" t="s">
        <v>102</v>
      </c>
    </row>
    <row r="769" spans="33:37" x14ac:dyDescent="0.4">
      <c r="AG769" s="74" t="s">
        <v>105</v>
      </c>
      <c r="AH769" s="74" t="s">
        <v>105</v>
      </c>
      <c r="AI769" s="74" t="s">
        <v>100</v>
      </c>
      <c r="AJ769" s="74" t="s">
        <v>108</v>
      </c>
      <c r="AK769" s="15" t="s">
        <v>102</v>
      </c>
    </row>
    <row r="770" spans="33:37" x14ac:dyDescent="0.4">
      <c r="AG770" s="74" t="s">
        <v>105</v>
      </c>
      <c r="AH770" s="74" t="s">
        <v>105</v>
      </c>
      <c r="AI770" s="74" t="s">
        <v>100</v>
      </c>
      <c r="AJ770" s="74" t="s">
        <v>105</v>
      </c>
      <c r="AK770" s="15" t="s">
        <v>102</v>
      </c>
    </row>
    <row r="771" spans="33:37" x14ac:dyDescent="0.4">
      <c r="AG771" s="74" t="s">
        <v>105</v>
      </c>
      <c r="AH771" s="74" t="s">
        <v>105</v>
      </c>
      <c r="AI771" s="74" t="s">
        <v>100</v>
      </c>
      <c r="AJ771" s="75" t="s">
        <v>112</v>
      </c>
      <c r="AK771" s="15" t="s">
        <v>102</v>
      </c>
    </row>
    <row r="772" spans="33:37" x14ac:dyDescent="0.4">
      <c r="AG772" s="74" t="s">
        <v>105</v>
      </c>
      <c r="AH772" s="74" t="s">
        <v>105</v>
      </c>
      <c r="AI772" s="74" t="s">
        <v>100</v>
      </c>
      <c r="AJ772" s="74" t="s">
        <v>98</v>
      </c>
      <c r="AK772" s="15" t="s">
        <v>102</v>
      </c>
    </row>
    <row r="773" spans="33:37" x14ac:dyDescent="0.4">
      <c r="AG773" s="74" t="s">
        <v>105</v>
      </c>
      <c r="AH773" s="74" t="s">
        <v>105</v>
      </c>
      <c r="AI773" s="74" t="s">
        <v>108</v>
      </c>
      <c r="AJ773" s="74" t="s">
        <v>101</v>
      </c>
      <c r="AK773" s="15" t="s">
        <v>102</v>
      </c>
    </row>
    <row r="774" spans="33:37" x14ac:dyDescent="0.4">
      <c r="AG774" s="74" t="s">
        <v>105</v>
      </c>
      <c r="AH774" s="74" t="s">
        <v>105</v>
      </c>
      <c r="AI774" s="74" t="s">
        <v>108</v>
      </c>
      <c r="AJ774" s="74" t="s">
        <v>100</v>
      </c>
      <c r="AK774" s="15" t="s">
        <v>102</v>
      </c>
    </row>
    <row r="775" spans="33:37" x14ac:dyDescent="0.4">
      <c r="AG775" s="74" t="s">
        <v>105</v>
      </c>
      <c r="AH775" s="74" t="s">
        <v>105</v>
      </c>
      <c r="AI775" s="74" t="s">
        <v>108</v>
      </c>
      <c r="AJ775" s="74" t="s">
        <v>108</v>
      </c>
      <c r="AK775" s="15" t="s">
        <v>102</v>
      </c>
    </row>
    <row r="776" spans="33:37" x14ac:dyDescent="0.4">
      <c r="AG776" s="74" t="s">
        <v>105</v>
      </c>
      <c r="AH776" s="74" t="s">
        <v>105</v>
      </c>
      <c r="AI776" s="74" t="s">
        <v>108</v>
      </c>
      <c r="AJ776" s="74" t="s">
        <v>105</v>
      </c>
      <c r="AK776" s="15" t="s">
        <v>102</v>
      </c>
    </row>
    <row r="777" spans="33:37" x14ac:dyDescent="0.4">
      <c r="AG777" s="74" t="s">
        <v>105</v>
      </c>
      <c r="AH777" s="74" t="s">
        <v>105</v>
      </c>
      <c r="AI777" s="74" t="s">
        <v>108</v>
      </c>
      <c r="AJ777" s="75" t="s">
        <v>112</v>
      </c>
      <c r="AK777" s="15" t="s">
        <v>102</v>
      </c>
    </row>
    <row r="778" spans="33:37" x14ac:dyDescent="0.4">
      <c r="AG778" s="74" t="s">
        <v>105</v>
      </c>
      <c r="AH778" s="74" t="s">
        <v>105</v>
      </c>
      <c r="AI778" s="74" t="s">
        <v>108</v>
      </c>
      <c r="AJ778" s="74" t="s">
        <v>98</v>
      </c>
      <c r="AK778" s="15" t="s">
        <v>102</v>
      </c>
    </row>
    <row r="779" spans="33:37" x14ac:dyDescent="0.4">
      <c r="AG779" s="74" t="s">
        <v>105</v>
      </c>
      <c r="AH779" s="74" t="s">
        <v>105</v>
      </c>
      <c r="AI779" s="74" t="s">
        <v>105</v>
      </c>
      <c r="AJ779" s="74" t="s">
        <v>101</v>
      </c>
      <c r="AK779" s="15" t="s">
        <v>102</v>
      </c>
    </row>
    <row r="780" spans="33:37" x14ac:dyDescent="0.4">
      <c r="AG780" s="74" t="s">
        <v>105</v>
      </c>
      <c r="AH780" s="74" t="s">
        <v>105</v>
      </c>
      <c r="AI780" s="74" t="s">
        <v>105</v>
      </c>
      <c r="AJ780" s="74" t="s">
        <v>100</v>
      </c>
      <c r="AK780" s="15" t="s">
        <v>102</v>
      </c>
    </row>
    <row r="781" spans="33:37" x14ac:dyDescent="0.4">
      <c r="AG781" s="74" t="s">
        <v>105</v>
      </c>
      <c r="AH781" s="74" t="s">
        <v>105</v>
      </c>
      <c r="AI781" s="74" t="s">
        <v>105</v>
      </c>
      <c r="AJ781" s="74" t="s">
        <v>108</v>
      </c>
      <c r="AK781" s="15" t="s">
        <v>102</v>
      </c>
    </row>
    <row r="782" spans="33:37" x14ac:dyDescent="0.4">
      <c r="AG782" s="74" t="s">
        <v>105</v>
      </c>
      <c r="AH782" s="74" t="s">
        <v>105</v>
      </c>
      <c r="AI782" s="74" t="s">
        <v>105</v>
      </c>
      <c r="AJ782" s="74" t="s">
        <v>105</v>
      </c>
      <c r="AK782" s="15" t="s">
        <v>133</v>
      </c>
    </row>
    <row r="783" spans="33:37" x14ac:dyDescent="0.4">
      <c r="AG783" s="74" t="s">
        <v>105</v>
      </c>
      <c r="AH783" s="74" t="s">
        <v>105</v>
      </c>
      <c r="AI783" s="74" t="s">
        <v>105</v>
      </c>
      <c r="AJ783" s="75" t="s">
        <v>112</v>
      </c>
      <c r="AK783" s="15" t="s">
        <v>133</v>
      </c>
    </row>
    <row r="784" spans="33:37" x14ac:dyDescent="0.4">
      <c r="AG784" s="74" t="s">
        <v>105</v>
      </c>
      <c r="AH784" s="74" t="s">
        <v>105</v>
      </c>
      <c r="AI784" s="74" t="s">
        <v>105</v>
      </c>
      <c r="AJ784" s="74" t="s">
        <v>98</v>
      </c>
      <c r="AK784" s="15" t="s">
        <v>133</v>
      </c>
    </row>
    <row r="785" spans="33:37" x14ac:dyDescent="0.4">
      <c r="AG785" s="74" t="s">
        <v>105</v>
      </c>
      <c r="AH785" s="74" t="s">
        <v>105</v>
      </c>
      <c r="AI785" s="75" t="s">
        <v>112</v>
      </c>
      <c r="AJ785" s="74" t="s">
        <v>101</v>
      </c>
      <c r="AK785" s="15" t="s">
        <v>102</v>
      </c>
    </row>
    <row r="786" spans="33:37" x14ac:dyDescent="0.4">
      <c r="AG786" s="74" t="s">
        <v>105</v>
      </c>
      <c r="AH786" s="74" t="s">
        <v>105</v>
      </c>
      <c r="AI786" s="75" t="s">
        <v>112</v>
      </c>
      <c r="AJ786" s="74" t="s">
        <v>100</v>
      </c>
      <c r="AK786" s="15" t="s">
        <v>102</v>
      </c>
    </row>
    <row r="787" spans="33:37" x14ac:dyDescent="0.4">
      <c r="AG787" s="74" t="s">
        <v>105</v>
      </c>
      <c r="AH787" s="74" t="s">
        <v>105</v>
      </c>
      <c r="AI787" s="75" t="s">
        <v>112</v>
      </c>
      <c r="AJ787" s="74" t="s">
        <v>108</v>
      </c>
      <c r="AK787" s="15" t="s">
        <v>102</v>
      </c>
    </row>
    <row r="788" spans="33:37" x14ac:dyDescent="0.4">
      <c r="AG788" s="74" t="s">
        <v>105</v>
      </c>
      <c r="AH788" s="74" t="s">
        <v>105</v>
      </c>
      <c r="AI788" s="75" t="s">
        <v>112</v>
      </c>
      <c r="AJ788" s="74" t="s">
        <v>105</v>
      </c>
      <c r="AK788" s="15" t="s">
        <v>133</v>
      </c>
    </row>
    <row r="789" spans="33:37" x14ac:dyDescent="0.4">
      <c r="AG789" s="74" t="s">
        <v>105</v>
      </c>
      <c r="AH789" s="74" t="s">
        <v>105</v>
      </c>
      <c r="AI789" s="75" t="s">
        <v>112</v>
      </c>
      <c r="AJ789" s="75" t="s">
        <v>112</v>
      </c>
      <c r="AK789" s="15" t="s">
        <v>133</v>
      </c>
    </row>
    <row r="790" spans="33:37" x14ac:dyDescent="0.4">
      <c r="AG790" s="74" t="s">
        <v>105</v>
      </c>
      <c r="AH790" s="74" t="s">
        <v>105</v>
      </c>
      <c r="AI790" s="75" t="s">
        <v>112</v>
      </c>
      <c r="AJ790" s="74" t="s">
        <v>98</v>
      </c>
      <c r="AK790" s="15" t="s">
        <v>133</v>
      </c>
    </row>
    <row r="791" spans="33:37" x14ac:dyDescent="0.4">
      <c r="AG791" s="74" t="s">
        <v>105</v>
      </c>
      <c r="AH791" s="74" t="s">
        <v>105</v>
      </c>
      <c r="AI791" s="74" t="s">
        <v>98</v>
      </c>
      <c r="AJ791" s="74" t="s">
        <v>101</v>
      </c>
      <c r="AK791" s="15" t="s">
        <v>102</v>
      </c>
    </row>
    <row r="792" spans="33:37" x14ac:dyDescent="0.4">
      <c r="AG792" s="74" t="s">
        <v>105</v>
      </c>
      <c r="AH792" s="74" t="s">
        <v>105</v>
      </c>
      <c r="AI792" s="74" t="s">
        <v>98</v>
      </c>
      <c r="AJ792" s="74" t="s">
        <v>100</v>
      </c>
      <c r="AK792" s="15" t="s">
        <v>102</v>
      </c>
    </row>
    <row r="793" spans="33:37" x14ac:dyDescent="0.4">
      <c r="AG793" s="74" t="s">
        <v>105</v>
      </c>
      <c r="AH793" s="74" t="s">
        <v>105</v>
      </c>
      <c r="AI793" s="74" t="s">
        <v>98</v>
      </c>
      <c r="AJ793" s="74" t="s">
        <v>108</v>
      </c>
      <c r="AK793" s="15" t="s">
        <v>102</v>
      </c>
    </row>
    <row r="794" spans="33:37" x14ac:dyDescent="0.4">
      <c r="AG794" s="74" t="s">
        <v>105</v>
      </c>
      <c r="AH794" s="74" t="s">
        <v>105</v>
      </c>
      <c r="AI794" s="74" t="s">
        <v>98</v>
      </c>
      <c r="AJ794" s="74" t="s">
        <v>105</v>
      </c>
      <c r="AK794" s="15" t="s">
        <v>133</v>
      </c>
    </row>
    <row r="795" spans="33:37" x14ac:dyDescent="0.4">
      <c r="AG795" s="74" t="s">
        <v>105</v>
      </c>
      <c r="AH795" s="74" t="s">
        <v>105</v>
      </c>
      <c r="AI795" s="74" t="s">
        <v>98</v>
      </c>
      <c r="AJ795" s="75" t="s">
        <v>112</v>
      </c>
      <c r="AK795" s="15" t="s">
        <v>133</v>
      </c>
    </row>
    <row r="796" spans="33:37" x14ac:dyDescent="0.4">
      <c r="AG796" s="74" t="s">
        <v>105</v>
      </c>
      <c r="AH796" s="74" t="s">
        <v>105</v>
      </c>
      <c r="AI796" s="74" t="s">
        <v>98</v>
      </c>
      <c r="AJ796" s="74" t="s">
        <v>98</v>
      </c>
      <c r="AK796" s="15" t="s">
        <v>133</v>
      </c>
    </row>
    <row r="797" spans="33:37" x14ac:dyDescent="0.4">
      <c r="AG797" s="74" t="s">
        <v>105</v>
      </c>
      <c r="AH797" s="75" t="s">
        <v>112</v>
      </c>
      <c r="AI797" s="74" t="s">
        <v>101</v>
      </c>
      <c r="AJ797" s="74" t="s">
        <v>101</v>
      </c>
      <c r="AK797" s="15" t="s">
        <v>102</v>
      </c>
    </row>
    <row r="798" spans="33:37" x14ac:dyDescent="0.4">
      <c r="AG798" s="74" t="s">
        <v>105</v>
      </c>
      <c r="AH798" s="75" t="s">
        <v>112</v>
      </c>
      <c r="AI798" s="74" t="s">
        <v>101</v>
      </c>
      <c r="AJ798" s="74" t="s">
        <v>100</v>
      </c>
      <c r="AK798" s="15" t="s">
        <v>102</v>
      </c>
    </row>
    <row r="799" spans="33:37" x14ac:dyDescent="0.4">
      <c r="AG799" s="74" t="s">
        <v>105</v>
      </c>
      <c r="AH799" s="75" t="s">
        <v>112</v>
      </c>
      <c r="AI799" s="74" t="s">
        <v>101</v>
      </c>
      <c r="AJ799" s="74" t="s">
        <v>108</v>
      </c>
      <c r="AK799" s="15" t="s">
        <v>102</v>
      </c>
    </row>
    <row r="800" spans="33:37" x14ac:dyDescent="0.4">
      <c r="AG800" s="74" t="s">
        <v>105</v>
      </c>
      <c r="AH800" s="75" t="s">
        <v>112</v>
      </c>
      <c r="AI800" s="74" t="s">
        <v>101</v>
      </c>
      <c r="AJ800" s="74" t="s">
        <v>105</v>
      </c>
      <c r="AK800" s="15" t="s">
        <v>102</v>
      </c>
    </row>
    <row r="801" spans="33:37" x14ac:dyDescent="0.4">
      <c r="AG801" s="74" t="s">
        <v>105</v>
      </c>
      <c r="AH801" s="75" t="s">
        <v>112</v>
      </c>
      <c r="AI801" s="74" t="s">
        <v>101</v>
      </c>
      <c r="AJ801" s="75" t="s">
        <v>112</v>
      </c>
      <c r="AK801" s="15" t="s">
        <v>102</v>
      </c>
    </row>
    <row r="802" spans="33:37" x14ac:dyDescent="0.4">
      <c r="AG802" s="74" t="s">
        <v>105</v>
      </c>
      <c r="AH802" s="75" t="s">
        <v>112</v>
      </c>
      <c r="AI802" s="74" t="s">
        <v>101</v>
      </c>
      <c r="AJ802" s="74" t="s">
        <v>98</v>
      </c>
      <c r="AK802" s="15" t="s">
        <v>102</v>
      </c>
    </row>
    <row r="803" spans="33:37" x14ac:dyDescent="0.4">
      <c r="AG803" s="74" t="s">
        <v>105</v>
      </c>
      <c r="AH803" s="75" t="s">
        <v>112</v>
      </c>
      <c r="AI803" s="74" t="s">
        <v>100</v>
      </c>
      <c r="AJ803" s="74" t="s">
        <v>101</v>
      </c>
      <c r="AK803" s="15" t="s">
        <v>102</v>
      </c>
    </row>
    <row r="804" spans="33:37" x14ac:dyDescent="0.4">
      <c r="AG804" s="74" t="s">
        <v>105</v>
      </c>
      <c r="AH804" s="75" t="s">
        <v>112</v>
      </c>
      <c r="AI804" s="74" t="s">
        <v>100</v>
      </c>
      <c r="AJ804" s="74" t="s">
        <v>100</v>
      </c>
      <c r="AK804" s="15" t="s">
        <v>102</v>
      </c>
    </row>
    <row r="805" spans="33:37" x14ac:dyDescent="0.4">
      <c r="AG805" s="74" t="s">
        <v>105</v>
      </c>
      <c r="AH805" s="75" t="s">
        <v>112</v>
      </c>
      <c r="AI805" s="74" t="s">
        <v>100</v>
      </c>
      <c r="AJ805" s="74" t="s">
        <v>108</v>
      </c>
      <c r="AK805" s="15" t="s">
        <v>102</v>
      </c>
    </row>
    <row r="806" spans="33:37" x14ac:dyDescent="0.4">
      <c r="AG806" s="74" t="s">
        <v>105</v>
      </c>
      <c r="AH806" s="75" t="s">
        <v>112</v>
      </c>
      <c r="AI806" s="74" t="s">
        <v>100</v>
      </c>
      <c r="AJ806" s="74" t="s">
        <v>105</v>
      </c>
      <c r="AK806" s="15" t="s">
        <v>102</v>
      </c>
    </row>
    <row r="807" spans="33:37" x14ac:dyDescent="0.4">
      <c r="AG807" s="74" t="s">
        <v>105</v>
      </c>
      <c r="AH807" s="75" t="s">
        <v>112</v>
      </c>
      <c r="AI807" s="74" t="s">
        <v>100</v>
      </c>
      <c r="AJ807" s="75" t="s">
        <v>112</v>
      </c>
      <c r="AK807" s="15" t="s">
        <v>102</v>
      </c>
    </row>
    <row r="808" spans="33:37" x14ac:dyDescent="0.4">
      <c r="AG808" s="74" t="s">
        <v>105</v>
      </c>
      <c r="AH808" s="75" t="s">
        <v>112</v>
      </c>
      <c r="AI808" s="74" t="s">
        <v>100</v>
      </c>
      <c r="AJ808" s="74" t="s">
        <v>98</v>
      </c>
      <c r="AK808" s="15" t="s">
        <v>102</v>
      </c>
    </row>
    <row r="809" spans="33:37" x14ac:dyDescent="0.4">
      <c r="AG809" s="74" t="s">
        <v>105</v>
      </c>
      <c r="AH809" s="75" t="s">
        <v>112</v>
      </c>
      <c r="AI809" s="74" t="s">
        <v>108</v>
      </c>
      <c r="AJ809" s="74" t="s">
        <v>101</v>
      </c>
      <c r="AK809" s="15" t="s">
        <v>102</v>
      </c>
    </row>
    <row r="810" spans="33:37" x14ac:dyDescent="0.4">
      <c r="AG810" s="74" t="s">
        <v>105</v>
      </c>
      <c r="AH810" s="75" t="s">
        <v>112</v>
      </c>
      <c r="AI810" s="74" t="s">
        <v>108</v>
      </c>
      <c r="AJ810" s="74" t="s">
        <v>100</v>
      </c>
      <c r="AK810" s="15" t="s">
        <v>102</v>
      </c>
    </row>
    <row r="811" spans="33:37" x14ac:dyDescent="0.4">
      <c r="AG811" s="74" t="s">
        <v>105</v>
      </c>
      <c r="AH811" s="75" t="s">
        <v>112</v>
      </c>
      <c r="AI811" s="74" t="s">
        <v>108</v>
      </c>
      <c r="AJ811" s="74" t="s">
        <v>108</v>
      </c>
      <c r="AK811" s="15" t="s">
        <v>102</v>
      </c>
    </row>
    <row r="812" spans="33:37" x14ac:dyDescent="0.4">
      <c r="AG812" s="74" t="s">
        <v>105</v>
      </c>
      <c r="AH812" s="75" t="s">
        <v>112</v>
      </c>
      <c r="AI812" s="74" t="s">
        <v>108</v>
      </c>
      <c r="AJ812" s="74" t="s">
        <v>105</v>
      </c>
      <c r="AK812" s="15" t="s">
        <v>102</v>
      </c>
    </row>
    <row r="813" spans="33:37" x14ac:dyDescent="0.4">
      <c r="AG813" s="74" t="s">
        <v>105</v>
      </c>
      <c r="AH813" s="75" t="s">
        <v>112</v>
      </c>
      <c r="AI813" s="74" t="s">
        <v>108</v>
      </c>
      <c r="AJ813" s="75" t="s">
        <v>112</v>
      </c>
      <c r="AK813" s="15" t="s">
        <v>102</v>
      </c>
    </row>
    <row r="814" spans="33:37" x14ac:dyDescent="0.4">
      <c r="AG814" s="74" t="s">
        <v>105</v>
      </c>
      <c r="AH814" s="75" t="s">
        <v>112</v>
      </c>
      <c r="AI814" s="74" t="s">
        <v>108</v>
      </c>
      <c r="AJ814" s="74" t="s">
        <v>98</v>
      </c>
      <c r="AK814" s="15" t="s">
        <v>102</v>
      </c>
    </row>
    <row r="815" spans="33:37" x14ac:dyDescent="0.4">
      <c r="AG815" s="74" t="s">
        <v>105</v>
      </c>
      <c r="AH815" s="75" t="s">
        <v>112</v>
      </c>
      <c r="AI815" s="74" t="s">
        <v>105</v>
      </c>
      <c r="AJ815" s="74" t="s">
        <v>101</v>
      </c>
      <c r="AK815" s="15" t="s">
        <v>102</v>
      </c>
    </row>
    <row r="816" spans="33:37" x14ac:dyDescent="0.4">
      <c r="AG816" s="74" t="s">
        <v>105</v>
      </c>
      <c r="AH816" s="75" t="s">
        <v>112</v>
      </c>
      <c r="AI816" s="74" t="s">
        <v>105</v>
      </c>
      <c r="AJ816" s="74" t="s">
        <v>100</v>
      </c>
      <c r="AK816" s="15" t="s">
        <v>102</v>
      </c>
    </row>
    <row r="817" spans="33:37" x14ac:dyDescent="0.4">
      <c r="AG817" s="74" t="s">
        <v>105</v>
      </c>
      <c r="AH817" s="75" t="s">
        <v>112</v>
      </c>
      <c r="AI817" s="74" t="s">
        <v>105</v>
      </c>
      <c r="AJ817" s="74" t="s">
        <v>108</v>
      </c>
      <c r="AK817" s="15" t="s">
        <v>102</v>
      </c>
    </row>
    <row r="818" spans="33:37" x14ac:dyDescent="0.4">
      <c r="AG818" s="74" t="s">
        <v>105</v>
      </c>
      <c r="AH818" s="75" t="s">
        <v>112</v>
      </c>
      <c r="AI818" s="74" t="s">
        <v>105</v>
      </c>
      <c r="AJ818" s="74" t="s">
        <v>105</v>
      </c>
      <c r="AK818" s="15" t="s">
        <v>133</v>
      </c>
    </row>
    <row r="819" spans="33:37" x14ac:dyDescent="0.4">
      <c r="AG819" s="74" t="s">
        <v>105</v>
      </c>
      <c r="AH819" s="75" t="s">
        <v>112</v>
      </c>
      <c r="AI819" s="74" t="s">
        <v>105</v>
      </c>
      <c r="AJ819" s="75" t="s">
        <v>112</v>
      </c>
      <c r="AK819" s="15" t="s">
        <v>133</v>
      </c>
    </row>
    <row r="820" spans="33:37" x14ac:dyDescent="0.4">
      <c r="AG820" s="74" t="s">
        <v>105</v>
      </c>
      <c r="AH820" s="75" t="s">
        <v>112</v>
      </c>
      <c r="AI820" s="74" t="s">
        <v>105</v>
      </c>
      <c r="AJ820" s="74" t="s">
        <v>98</v>
      </c>
      <c r="AK820" s="15" t="s">
        <v>133</v>
      </c>
    </row>
    <row r="821" spans="33:37" x14ac:dyDescent="0.4">
      <c r="AG821" s="74" t="s">
        <v>105</v>
      </c>
      <c r="AH821" s="75" t="s">
        <v>112</v>
      </c>
      <c r="AI821" s="75" t="s">
        <v>112</v>
      </c>
      <c r="AJ821" s="74" t="s">
        <v>101</v>
      </c>
      <c r="AK821" s="15" t="s">
        <v>102</v>
      </c>
    </row>
    <row r="822" spans="33:37" x14ac:dyDescent="0.4">
      <c r="AG822" s="74" t="s">
        <v>105</v>
      </c>
      <c r="AH822" s="75" t="s">
        <v>112</v>
      </c>
      <c r="AI822" s="75" t="s">
        <v>112</v>
      </c>
      <c r="AJ822" s="74" t="s">
        <v>100</v>
      </c>
      <c r="AK822" s="15" t="s">
        <v>102</v>
      </c>
    </row>
    <row r="823" spans="33:37" x14ac:dyDescent="0.4">
      <c r="AG823" s="74" t="s">
        <v>105</v>
      </c>
      <c r="AH823" s="75" t="s">
        <v>112</v>
      </c>
      <c r="AI823" s="75" t="s">
        <v>112</v>
      </c>
      <c r="AJ823" s="74" t="s">
        <v>108</v>
      </c>
      <c r="AK823" s="15" t="s">
        <v>102</v>
      </c>
    </row>
    <row r="824" spans="33:37" x14ac:dyDescent="0.4">
      <c r="AG824" s="74" t="s">
        <v>105</v>
      </c>
      <c r="AH824" s="75" t="s">
        <v>112</v>
      </c>
      <c r="AI824" s="75" t="s">
        <v>112</v>
      </c>
      <c r="AJ824" s="74" t="s">
        <v>105</v>
      </c>
      <c r="AK824" s="15" t="s">
        <v>133</v>
      </c>
    </row>
    <row r="825" spans="33:37" x14ac:dyDescent="0.4">
      <c r="AG825" s="74" t="s">
        <v>105</v>
      </c>
      <c r="AH825" s="75" t="s">
        <v>112</v>
      </c>
      <c r="AI825" s="75" t="s">
        <v>112</v>
      </c>
      <c r="AJ825" s="75" t="s">
        <v>112</v>
      </c>
      <c r="AK825" s="15" t="s">
        <v>133</v>
      </c>
    </row>
    <row r="826" spans="33:37" x14ac:dyDescent="0.4">
      <c r="AG826" s="74" t="s">
        <v>105</v>
      </c>
      <c r="AH826" s="75" t="s">
        <v>112</v>
      </c>
      <c r="AI826" s="75" t="s">
        <v>112</v>
      </c>
      <c r="AJ826" s="74" t="s">
        <v>98</v>
      </c>
      <c r="AK826" s="15" t="s">
        <v>133</v>
      </c>
    </row>
    <row r="827" spans="33:37" x14ac:dyDescent="0.4">
      <c r="AG827" s="74" t="s">
        <v>105</v>
      </c>
      <c r="AH827" s="75" t="s">
        <v>112</v>
      </c>
      <c r="AI827" s="74" t="s">
        <v>98</v>
      </c>
      <c r="AJ827" s="74" t="s">
        <v>101</v>
      </c>
      <c r="AK827" s="15" t="s">
        <v>102</v>
      </c>
    </row>
    <row r="828" spans="33:37" x14ac:dyDescent="0.4">
      <c r="AG828" s="74" t="s">
        <v>105</v>
      </c>
      <c r="AH828" s="75" t="s">
        <v>112</v>
      </c>
      <c r="AI828" s="74" t="s">
        <v>98</v>
      </c>
      <c r="AJ828" s="74" t="s">
        <v>100</v>
      </c>
      <c r="AK828" s="15" t="s">
        <v>102</v>
      </c>
    </row>
    <row r="829" spans="33:37" x14ac:dyDescent="0.4">
      <c r="AG829" s="74" t="s">
        <v>105</v>
      </c>
      <c r="AH829" s="75" t="s">
        <v>112</v>
      </c>
      <c r="AI829" s="74" t="s">
        <v>98</v>
      </c>
      <c r="AJ829" s="74" t="s">
        <v>108</v>
      </c>
      <c r="AK829" s="15" t="s">
        <v>102</v>
      </c>
    </row>
    <row r="830" spans="33:37" x14ac:dyDescent="0.4">
      <c r="AG830" s="74" t="s">
        <v>105</v>
      </c>
      <c r="AH830" s="75" t="s">
        <v>112</v>
      </c>
      <c r="AI830" s="74" t="s">
        <v>98</v>
      </c>
      <c r="AJ830" s="74" t="s">
        <v>105</v>
      </c>
      <c r="AK830" s="15" t="s">
        <v>133</v>
      </c>
    </row>
    <row r="831" spans="33:37" x14ac:dyDescent="0.4">
      <c r="AG831" s="74" t="s">
        <v>105</v>
      </c>
      <c r="AH831" s="75" t="s">
        <v>112</v>
      </c>
      <c r="AI831" s="74" t="s">
        <v>98</v>
      </c>
      <c r="AJ831" s="75" t="s">
        <v>112</v>
      </c>
      <c r="AK831" s="15" t="s">
        <v>133</v>
      </c>
    </row>
    <row r="832" spans="33:37" x14ac:dyDescent="0.4">
      <c r="AG832" s="74" t="s">
        <v>105</v>
      </c>
      <c r="AH832" s="75" t="s">
        <v>112</v>
      </c>
      <c r="AI832" s="74" t="s">
        <v>98</v>
      </c>
      <c r="AJ832" s="74" t="s">
        <v>98</v>
      </c>
      <c r="AK832" s="15" t="s">
        <v>133</v>
      </c>
    </row>
    <row r="833" spans="33:37" x14ac:dyDescent="0.4">
      <c r="AG833" s="74" t="s">
        <v>105</v>
      </c>
      <c r="AH833" s="74" t="s">
        <v>98</v>
      </c>
      <c r="AI833" s="74" t="s">
        <v>101</v>
      </c>
      <c r="AJ833" s="74" t="s">
        <v>101</v>
      </c>
      <c r="AK833" s="15" t="s">
        <v>102</v>
      </c>
    </row>
    <row r="834" spans="33:37" x14ac:dyDescent="0.4">
      <c r="AG834" s="74" t="s">
        <v>105</v>
      </c>
      <c r="AH834" s="74" t="s">
        <v>98</v>
      </c>
      <c r="AI834" s="74" t="s">
        <v>101</v>
      </c>
      <c r="AJ834" s="74" t="s">
        <v>100</v>
      </c>
      <c r="AK834" s="15" t="s">
        <v>102</v>
      </c>
    </row>
    <row r="835" spans="33:37" x14ac:dyDescent="0.4">
      <c r="AG835" s="74" t="s">
        <v>105</v>
      </c>
      <c r="AH835" s="74" t="s">
        <v>98</v>
      </c>
      <c r="AI835" s="74" t="s">
        <v>101</v>
      </c>
      <c r="AJ835" s="74" t="s">
        <v>108</v>
      </c>
      <c r="AK835" s="15" t="s">
        <v>102</v>
      </c>
    </row>
    <row r="836" spans="33:37" x14ac:dyDescent="0.4">
      <c r="AG836" s="74" t="s">
        <v>105</v>
      </c>
      <c r="AH836" s="74" t="s">
        <v>98</v>
      </c>
      <c r="AI836" s="74" t="s">
        <v>101</v>
      </c>
      <c r="AJ836" s="74" t="s">
        <v>105</v>
      </c>
      <c r="AK836" s="15" t="s">
        <v>102</v>
      </c>
    </row>
    <row r="837" spans="33:37" x14ac:dyDescent="0.4">
      <c r="AG837" s="74" t="s">
        <v>105</v>
      </c>
      <c r="AH837" s="74" t="s">
        <v>98</v>
      </c>
      <c r="AI837" s="74" t="s">
        <v>101</v>
      </c>
      <c r="AJ837" s="75" t="s">
        <v>112</v>
      </c>
      <c r="AK837" s="15" t="s">
        <v>102</v>
      </c>
    </row>
    <row r="838" spans="33:37" x14ac:dyDescent="0.4">
      <c r="AG838" s="74" t="s">
        <v>105</v>
      </c>
      <c r="AH838" s="74" t="s">
        <v>98</v>
      </c>
      <c r="AI838" s="74" t="s">
        <v>101</v>
      </c>
      <c r="AJ838" s="74" t="s">
        <v>98</v>
      </c>
      <c r="AK838" s="15" t="s">
        <v>102</v>
      </c>
    </row>
    <row r="839" spans="33:37" x14ac:dyDescent="0.4">
      <c r="AG839" s="74" t="s">
        <v>105</v>
      </c>
      <c r="AH839" s="74" t="s">
        <v>98</v>
      </c>
      <c r="AI839" s="74" t="s">
        <v>100</v>
      </c>
      <c r="AJ839" s="74" t="s">
        <v>101</v>
      </c>
      <c r="AK839" s="15" t="s">
        <v>102</v>
      </c>
    </row>
    <row r="840" spans="33:37" x14ac:dyDescent="0.4">
      <c r="AG840" s="74" t="s">
        <v>105</v>
      </c>
      <c r="AH840" s="74" t="s">
        <v>98</v>
      </c>
      <c r="AI840" s="74" t="s">
        <v>100</v>
      </c>
      <c r="AJ840" s="74" t="s">
        <v>100</v>
      </c>
      <c r="AK840" s="15" t="s">
        <v>102</v>
      </c>
    </row>
    <row r="841" spans="33:37" x14ac:dyDescent="0.4">
      <c r="AG841" s="74" t="s">
        <v>105</v>
      </c>
      <c r="AH841" s="74" t="s">
        <v>98</v>
      </c>
      <c r="AI841" s="74" t="s">
        <v>100</v>
      </c>
      <c r="AJ841" s="74" t="s">
        <v>108</v>
      </c>
      <c r="AK841" s="15" t="s">
        <v>102</v>
      </c>
    </row>
    <row r="842" spans="33:37" x14ac:dyDescent="0.4">
      <c r="AG842" s="74" t="s">
        <v>105</v>
      </c>
      <c r="AH842" s="74" t="s">
        <v>98</v>
      </c>
      <c r="AI842" s="74" t="s">
        <v>100</v>
      </c>
      <c r="AJ842" s="74" t="s">
        <v>105</v>
      </c>
      <c r="AK842" s="15" t="s">
        <v>102</v>
      </c>
    </row>
    <row r="843" spans="33:37" x14ac:dyDescent="0.4">
      <c r="AG843" s="74" t="s">
        <v>105</v>
      </c>
      <c r="AH843" s="74" t="s">
        <v>98</v>
      </c>
      <c r="AI843" s="74" t="s">
        <v>100</v>
      </c>
      <c r="AJ843" s="75" t="s">
        <v>112</v>
      </c>
      <c r="AK843" s="15" t="s">
        <v>102</v>
      </c>
    </row>
    <row r="844" spans="33:37" x14ac:dyDescent="0.4">
      <c r="AG844" s="74" t="s">
        <v>105</v>
      </c>
      <c r="AH844" s="74" t="s">
        <v>98</v>
      </c>
      <c r="AI844" s="74" t="s">
        <v>100</v>
      </c>
      <c r="AJ844" s="74" t="s">
        <v>98</v>
      </c>
      <c r="AK844" s="15" t="s">
        <v>102</v>
      </c>
    </row>
    <row r="845" spans="33:37" x14ac:dyDescent="0.4">
      <c r="AG845" s="74" t="s">
        <v>105</v>
      </c>
      <c r="AH845" s="74" t="s">
        <v>98</v>
      </c>
      <c r="AI845" s="74" t="s">
        <v>108</v>
      </c>
      <c r="AJ845" s="74" t="s">
        <v>101</v>
      </c>
      <c r="AK845" s="15" t="s">
        <v>102</v>
      </c>
    </row>
    <row r="846" spans="33:37" x14ac:dyDescent="0.4">
      <c r="AG846" s="74" t="s">
        <v>105</v>
      </c>
      <c r="AH846" s="74" t="s">
        <v>98</v>
      </c>
      <c r="AI846" s="74" t="s">
        <v>108</v>
      </c>
      <c r="AJ846" s="74" t="s">
        <v>100</v>
      </c>
      <c r="AK846" s="15" t="s">
        <v>102</v>
      </c>
    </row>
    <row r="847" spans="33:37" x14ac:dyDescent="0.4">
      <c r="AG847" s="74" t="s">
        <v>105</v>
      </c>
      <c r="AH847" s="74" t="s">
        <v>98</v>
      </c>
      <c r="AI847" s="74" t="s">
        <v>108</v>
      </c>
      <c r="AJ847" s="74" t="s">
        <v>108</v>
      </c>
      <c r="AK847" s="15" t="s">
        <v>102</v>
      </c>
    </row>
    <row r="848" spans="33:37" x14ac:dyDescent="0.4">
      <c r="AG848" s="74" t="s">
        <v>105</v>
      </c>
      <c r="AH848" s="74" t="s">
        <v>98</v>
      </c>
      <c r="AI848" s="74" t="s">
        <v>108</v>
      </c>
      <c r="AJ848" s="74" t="s">
        <v>105</v>
      </c>
      <c r="AK848" s="15" t="s">
        <v>102</v>
      </c>
    </row>
    <row r="849" spans="33:37" x14ac:dyDescent="0.4">
      <c r="AG849" s="74" t="s">
        <v>105</v>
      </c>
      <c r="AH849" s="74" t="s">
        <v>98</v>
      </c>
      <c r="AI849" s="74" t="s">
        <v>108</v>
      </c>
      <c r="AJ849" s="75" t="s">
        <v>112</v>
      </c>
      <c r="AK849" s="15" t="s">
        <v>102</v>
      </c>
    </row>
    <row r="850" spans="33:37" x14ac:dyDescent="0.4">
      <c r="AG850" s="74" t="s">
        <v>105</v>
      </c>
      <c r="AH850" s="74" t="s">
        <v>98</v>
      </c>
      <c r="AI850" s="74" t="s">
        <v>108</v>
      </c>
      <c r="AJ850" s="74" t="s">
        <v>98</v>
      </c>
      <c r="AK850" s="15" t="s">
        <v>102</v>
      </c>
    </row>
    <row r="851" spans="33:37" x14ac:dyDescent="0.4">
      <c r="AG851" s="74" t="s">
        <v>105</v>
      </c>
      <c r="AH851" s="74" t="s">
        <v>98</v>
      </c>
      <c r="AI851" s="74" t="s">
        <v>105</v>
      </c>
      <c r="AJ851" s="74" t="s">
        <v>101</v>
      </c>
      <c r="AK851" s="15" t="s">
        <v>102</v>
      </c>
    </row>
    <row r="852" spans="33:37" x14ac:dyDescent="0.4">
      <c r="AG852" s="74" t="s">
        <v>105</v>
      </c>
      <c r="AH852" s="74" t="s">
        <v>98</v>
      </c>
      <c r="AI852" s="74" t="s">
        <v>105</v>
      </c>
      <c r="AJ852" s="74" t="s">
        <v>100</v>
      </c>
      <c r="AK852" s="15" t="s">
        <v>102</v>
      </c>
    </row>
    <row r="853" spans="33:37" x14ac:dyDescent="0.4">
      <c r="AG853" s="74" t="s">
        <v>105</v>
      </c>
      <c r="AH853" s="74" t="s">
        <v>98</v>
      </c>
      <c r="AI853" s="74" t="s">
        <v>105</v>
      </c>
      <c r="AJ853" s="74" t="s">
        <v>108</v>
      </c>
      <c r="AK853" s="15" t="s">
        <v>102</v>
      </c>
    </row>
    <row r="854" spans="33:37" x14ac:dyDescent="0.4">
      <c r="AG854" s="74" t="s">
        <v>105</v>
      </c>
      <c r="AH854" s="74" t="s">
        <v>98</v>
      </c>
      <c r="AI854" s="74" t="s">
        <v>105</v>
      </c>
      <c r="AJ854" s="74" t="s">
        <v>105</v>
      </c>
      <c r="AK854" s="15" t="s">
        <v>133</v>
      </c>
    </row>
    <row r="855" spans="33:37" x14ac:dyDescent="0.4">
      <c r="AG855" s="74" t="s">
        <v>105</v>
      </c>
      <c r="AH855" s="74" t="s">
        <v>98</v>
      </c>
      <c r="AI855" s="74" t="s">
        <v>105</v>
      </c>
      <c r="AJ855" s="75" t="s">
        <v>112</v>
      </c>
      <c r="AK855" s="15" t="s">
        <v>133</v>
      </c>
    </row>
    <row r="856" spans="33:37" x14ac:dyDescent="0.4">
      <c r="AG856" s="74" t="s">
        <v>105</v>
      </c>
      <c r="AH856" s="74" t="s">
        <v>98</v>
      </c>
      <c r="AI856" s="74" t="s">
        <v>105</v>
      </c>
      <c r="AJ856" s="74" t="s">
        <v>98</v>
      </c>
      <c r="AK856" s="15" t="s">
        <v>133</v>
      </c>
    </row>
    <row r="857" spans="33:37" x14ac:dyDescent="0.4">
      <c r="AG857" s="74" t="s">
        <v>105</v>
      </c>
      <c r="AH857" s="74" t="s">
        <v>98</v>
      </c>
      <c r="AI857" s="75" t="s">
        <v>112</v>
      </c>
      <c r="AJ857" s="74" t="s">
        <v>101</v>
      </c>
      <c r="AK857" s="15" t="s">
        <v>102</v>
      </c>
    </row>
    <row r="858" spans="33:37" x14ac:dyDescent="0.4">
      <c r="AG858" s="74" t="s">
        <v>105</v>
      </c>
      <c r="AH858" s="74" t="s">
        <v>98</v>
      </c>
      <c r="AI858" s="75" t="s">
        <v>112</v>
      </c>
      <c r="AJ858" s="74" t="s">
        <v>100</v>
      </c>
      <c r="AK858" s="15" t="s">
        <v>102</v>
      </c>
    </row>
    <row r="859" spans="33:37" x14ac:dyDescent="0.4">
      <c r="AG859" s="74" t="s">
        <v>105</v>
      </c>
      <c r="AH859" s="74" t="s">
        <v>98</v>
      </c>
      <c r="AI859" s="75" t="s">
        <v>112</v>
      </c>
      <c r="AJ859" s="74" t="s">
        <v>108</v>
      </c>
      <c r="AK859" s="15" t="s">
        <v>102</v>
      </c>
    </row>
    <row r="860" spans="33:37" x14ac:dyDescent="0.4">
      <c r="AG860" s="74" t="s">
        <v>105</v>
      </c>
      <c r="AH860" s="74" t="s">
        <v>98</v>
      </c>
      <c r="AI860" s="75" t="s">
        <v>112</v>
      </c>
      <c r="AJ860" s="74" t="s">
        <v>105</v>
      </c>
      <c r="AK860" s="15" t="s">
        <v>133</v>
      </c>
    </row>
    <row r="861" spans="33:37" x14ac:dyDescent="0.4">
      <c r="AG861" s="74" t="s">
        <v>105</v>
      </c>
      <c r="AH861" s="74" t="s">
        <v>98</v>
      </c>
      <c r="AI861" s="75" t="s">
        <v>112</v>
      </c>
      <c r="AJ861" s="75" t="s">
        <v>112</v>
      </c>
      <c r="AK861" s="15" t="s">
        <v>133</v>
      </c>
    </row>
    <row r="862" spans="33:37" x14ac:dyDescent="0.4">
      <c r="AG862" s="74" t="s">
        <v>105</v>
      </c>
      <c r="AH862" s="74" t="s">
        <v>98</v>
      </c>
      <c r="AI862" s="75" t="s">
        <v>112</v>
      </c>
      <c r="AJ862" s="74" t="s">
        <v>98</v>
      </c>
      <c r="AK862" s="15" t="s">
        <v>133</v>
      </c>
    </row>
    <row r="863" spans="33:37" x14ac:dyDescent="0.4">
      <c r="AG863" s="74" t="s">
        <v>105</v>
      </c>
      <c r="AH863" s="74" t="s">
        <v>98</v>
      </c>
      <c r="AI863" s="74" t="s">
        <v>98</v>
      </c>
      <c r="AJ863" s="74" t="s">
        <v>101</v>
      </c>
      <c r="AK863" s="15" t="s">
        <v>102</v>
      </c>
    </row>
    <row r="864" spans="33:37" x14ac:dyDescent="0.4">
      <c r="AG864" s="74" t="s">
        <v>105</v>
      </c>
      <c r="AH864" s="74" t="s">
        <v>98</v>
      </c>
      <c r="AI864" s="74" t="s">
        <v>98</v>
      </c>
      <c r="AJ864" s="74" t="s">
        <v>100</v>
      </c>
      <c r="AK864" s="15" t="s">
        <v>102</v>
      </c>
    </row>
    <row r="865" spans="33:37" x14ac:dyDescent="0.4">
      <c r="AG865" s="74" t="s">
        <v>105</v>
      </c>
      <c r="AH865" s="74" t="s">
        <v>98</v>
      </c>
      <c r="AI865" s="74" t="s">
        <v>98</v>
      </c>
      <c r="AJ865" s="74" t="s">
        <v>108</v>
      </c>
      <c r="AK865" s="15" t="s">
        <v>102</v>
      </c>
    </row>
    <row r="866" spans="33:37" x14ac:dyDescent="0.4">
      <c r="AG866" s="74" t="s">
        <v>105</v>
      </c>
      <c r="AH866" s="74" t="s">
        <v>98</v>
      </c>
      <c r="AI866" s="74" t="s">
        <v>98</v>
      </c>
      <c r="AJ866" s="74" t="s">
        <v>105</v>
      </c>
      <c r="AK866" s="15" t="s">
        <v>133</v>
      </c>
    </row>
    <row r="867" spans="33:37" x14ac:dyDescent="0.4">
      <c r="AG867" s="74" t="s">
        <v>105</v>
      </c>
      <c r="AH867" s="74" t="s">
        <v>98</v>
      </c>
      <c r="AI867" s="74" t="s">
        <v>98</v>
      </c>
      <c r="AJ867" s="75" t="s">
        <v>112</v>
      </c>
      <c r="AK867" s="15" t="s">
        <v>133</v>
      </c>
    </row>
    <row r="868" spans="33:37" x14ac:dyDescent="0.4">
      <c r="AG868" s="74" t="s">
        <v>105</v>
      </c>
      <c r="AH868" s="74" t="s">
        <v>98</v>
      </c>
      <c r="AI868" s="74" t="s">
        <v>98</v>
      </c>
      <c r="AJ868" s="74" t="s">
        <v>98</v>
      </c>
      <c r="AK868" s="15" t="s">
        <v>133</v>
      </c>
    </row>
    <row r="869" spans="33:37" x14ac:dyDescent="0.4">
      <c r="AG869" s="59" t="s">
        <v>112</v>
      </c>
      <c r="AH869" s="15" t="s">
        <v>101</v>
      </c>
      <c r="AI869" s="15" t="s">
        <v>101</v>
      </c>
      <c r="AJ869" s="15" t="s">
        <v>101</v>
      </c>
      <c r="AK869" s="15" t="s">
        <v>102</v>
      </c>
    </row>
    <row r="870" spans="33:37" x14ac:dyDescent="0.4">
      <c r="AG870" s="59" t="s">
        <v>112</v>
      </c>
      <c r="AH870" s="15" t="s">
        <v>101</v>
      </c>
      <c r="AI870" s="15" t="s">
        <v>101</v>
      </c>
      <c r="AJ870" s="15" t="s">
        <v>100</v>
      </c>
      <c r="AK870" s="15" t="s">
        <v>102</v>
      </c>
    </row>
    <row r="871" spans="33:37" x14ac:dyDescent="0.4">
      <c r="AG871" s="59" t="s">
        <v>112</v>
      </c>
      <c r="AH871" s="15" t="s">
        <v>101</v>
      </c>
      <c r="AI871" s="15" t="s">
        <v>101</v>
      </c>
      <c r="AJ871" s="15" t="s">
        <v>108</v>
      </c>
      <c r="AK871" s="15" t="s">
        <v>102</v>
      </c>
    </row>
    <row r="872" spans="33:37" x14ac:dyDescent="0.4">
      <c r="AG872" s="59" t="s">
        <v>112</v>
      </c>
      <c r="AH872" s="15" t="s">
        <v>101</v>
      </c>
      <c r="AI872" s="15" t="s">
        <v>101</v>
      </c>
      <c r="AJ872" s="15" t="s">
        <v>105</v>
      </c>
      <c r="AK872" s="15" t="s">
        <v>102</v>
      </c>
    </row>
    <row r="873" spans="33:37" x14ac:dyDescent="0.4">
      <c r="AG873" s="59" t="s">
        <v>112</v>
      </c>
      <c r="AH873" s="15" t="s">
        <v>101</v>
      </c>
      <c r="AI873" s="15" t="s">
        <v>101</v>
      </c>
      <c r="AJ873" s="59" t="s">
        <v>112</v>
      </c>
      <c r="AK873" s="15" t="s">
        <v>102</v>
      </c>
    </row>
    <row r="874" spans="33:37" x14ac:dyDescent="0.4">
      <c r="AG874" s="59" t="s">
        <v>112</v>
      </c>
      <c r="AH874" s="15" t="s">
        <v>101</v>
      </c>
      <c r="AI874" s="15" t="s">
        <v>101</v>
      </c>
      <c r="AJ874" s="15" t="s">
        <v>98</v>
      </c>
      <c r="AK874" s="15" t="s">
        <v>102</v>
      </c>
    </row>
    <row r="875" spans="33:37" x14ac:dyDescent="0.4">
      <c r="AG875" s="59" t="s">
        <v>112</v>
      </c>
      <c r="AH875" s="15" t="s">
        <v>101</v>
      </c>
      <c r="AI875" s="15" t="s">
        <v>100</v>
      </c>
      <c r="AJ875" s="15" t="s">
        <v>101</v>
      </c>
      <c r="AK875" s="15" t="s">
        <v>102</v>
      </c>
    </row>
    <row r="876" spans="33:37" x14ac:dyDescent="0.4">
      <c r="AG876" s="59" t="s">
        <v>112</v>
      </c>
      <c r="AH876" s="15" t="s">
        <v>101</v>
      </c>
      <c r="AI876" s="15" t="s">
        <v>100</v>
      </c>
      <c r="AJ876" s="15" t="s">
        <v>100</v>
      </c>
      <c r="AK876" s="15" t="s">
        <v>102</v>
      </c>
    </row>
    <row r="877" spans="33:37" x14ac:dyDescent="0.4">
      <c r="AG877" s="59" t="s">
        <v>112</v>
      </c>
      <c r="AH877" s="15" t="s">
        <v>101</v>
      </c>
      <c r="AI877" s="15" t="s">
        <v>100</v>
      </c>
      <c r="AJ877" s="15" t="s">
        <v>108</v>
      </c>
      <c r="AK877" s="15" t="s">
        <v>102</v>
      </c>
    </row>
    <row r="878" spans="33:37" x14ac:dyDescent="0.4">
      <c r="AG878" s="59" t="s">
        <v>112</v>
      </c>
      <c r="AH878" s="15" t="s">
        <v>101</v>
      </c>
      <c r="AI878" s="15" t="s">
        <v>100</v>
      </c>
      <c r="AJ878" s="15" t="s">
        <v>105</v>
      </c>
      <c r="AK878" s="15" t="s">
        <v>102</v>
      </c>
    </row>
    <row r="879" spans="33:37" x14ac:dyDescent="0.4">
      <c r="AG879" s="59" t="s">
        <v>112</v>
      </c>
      <c r="AH879" s="15" t="s">
        <v>101</v>
      </c>
      <c r="AI879" s="15" t="s">
        <v>100</v>
      </c>
      <c r="AJ879" s="59" t="s">
        <v>112</v>
      </c>
      <c r="AK879" s="15" t="s">
        <v>102</v>
      </c>
    </row>
    <row r="880" spans="33:37" x14ac:dyDescent="0.4">
      <c r="AG880" s="59" t="s">
        <v>112</v>
      </c>
      <c r="AH880" s="15" t="s">
        <v>101</v>
      </c>
      <c r="AI880" s="15" t="s">
        <v>100</v>
      </c>
      <c r="AJ880" s="15" t="s">
        <v>98</v>
      </c>
      <c r="AK880" s="15" t="s">
        <v>102</v>
      </c>
    </row>
    <row r="881" spans="33:37" x14ac:dyDescent="0.4">
      <c r="AG881" s="59" t="s">
        <v>112</v>
      </c>
      <c r="AH881" s="15" t="s">
        <v>101</v>
      </c>
      <c r="AI881" s="15" t="s">
        <v>108</v>
      </c>
      <c r="AJ881" s="15" t="s">
        <v>101</v>
      </c>
      <c r="AK881" s="15" t="s">
        <v>102</v>
      </c>
    </row>
    <row r="882" spans="33:37" x14ac:dyDescent="0.4">
      <c r="AG882" s="59" t="s">
        <v>112</v>
      </c>
      <c r="AH882" s="15" t="s">
        <v>101</v>
      </c>
      <c r="AI882" s="15" t="s">
        <v>108</v>
      </c>
      <c r="AJ882" s="15" t="s">
        <v>100</v>
      </c>
      <c r="AK882" s="15" t="s">
        <v>102</v>
      </c>
    </row>
    <row r="883" spans="33:37" x14ac:dyDescent="0.4">
      <c r="AG883" s="59" t="s">
        <v>112</v>
      </c>
      <c r="AH883" s="15" t="s">
        <v>101</v>
      </c>
      <c r="AI883" s="15" t="s">
        <v>108</v>
      </c>
      <c r="AJ883" s="15" t="s">
        <v>108</v>
      </c>
      <c r="AK883" s="15" t="s">
        <v>102</v>
      </c>
    </row>
    <row r="884" spans="33:37" x14ac:dyDescent="0.4">
      <c r="AG884" s="59" t="s">
        <v>112</v>
      </c>
      <c r="AH884" s="15" t="s">
        <v>101</v>
      </c>
      <c r="AI884" s="15" t="s">
        <v>108</v>
      </c>
      <c r="AJ884" s="15" t="s">
        <v>105</v>
      </c>
      <c r="AK884" s="15" t="s">
        <v>102</v>
      </c>
    </row>
    <row r="885" spans="33:37" x14ac:dyDescent="0.4">
      <c r="AG885" s="59" t="s">
        <v>112</v>
      </c>
      <c r="AH885" s="15" t="s">
        <v>101</v>
      </c>
      <c r="AI885" s="15" t="s">
        <v>108</v>
      </c>
      <c r="AJ885" s="59" t="s">
        <v>112</v>
      </c>
      <c r="AK885" s="15" t="s">
        <v>102</v>
      </c>
    </row>
    <row r="886" spans="33:37" x14ac:dyDescent="0.4">
      <c r="AG886" s="59" t="s">
        <v>112</v>
      </c>
      <c r="AH886" s="15" t="s">
        <v>101</v>
      </c>
      <c r="AI886" s="15" t="s">
        <v>108</v>
      </c>
      <c r="AJ886" s="15" t="s">
        <v>98</v>
      </c>
      <c r="AK886" s="15" t="s">
        <v>102</v>
      </c>
    </row>
    <row r="887" spans="33:37" x14ac:dyDescent="0.4">
      <c r="AG887" s="59" t="s">
        <v>112</v>
      </c>
      <c r="AH887" s="15" t="s">
        <v>101</v>
      </c>
      <c r="AI887" s="15" t="s">
        <v>105</v>
      </c>
      <c r="AJ887" s="15" t="s">
        <v>101</v>
      </c>
      <c r="AK887" s="15" t="s">
        <v>102</v>
      </c>
    </row>
    <row r="888" spans="33:37" x14ac:dyDescent="0.4">
      <c r="AG888" s="59" t="s">
        <v>112</v>
      </c>
      <c r="AH888" s="15" t="s">
        <v>101</v>
      </c>
      <c r="AI888" s="15" t="s">
        <v>105</v>
      </c>
      <c r="AJ888" s="15" t="s">
        <v>100</v>
      </c>
      <c r="AK888" s="15" t="s">
        <v>102</v>
      </c>
    </row>
    <row r="889" spans="33:37" x14ac:dyDescent="0.4">
      <c r="AG889" s="59" t="s">
        <v>112</v>
      </c>
      <c r="AH889" s="15" t="s">
        <v>101</v>
      </c>
      <c r="AI889" s="15" t="s">
        <v>105</v>
      </c>
      <c r="AJ889" s="15" t="s">
        <v>108</v>
      </c>
      <c r="AK889" s="15" t="s">
        <v>102</v>
      </c>
    </row>
    <row r="890" spans="33:37" x14ac:dyDescent="0.4">
      <c r="AG890" s="59" t="s">
        <v>112</v>
      </c>
      <c r="AH890" s="15" t="s">
        <v>101</v>
      </c>
      <c r="AI890" s="15" t="s">
        <v>105</v>
      </c>
      <c r="AJ890" s="15" t="s">
        <v>105</v>
      </c>
      <c r="AK890" s="15" t="s">
        <v>102</v>
      </c>
    </row>
    <row r="891" spans="33:37" x14ac:dyDescent="0.4">
      <c r="AG891" s="59" t="s">
        <v>112</v>
      </c>
      <c r="AH891" s="15" t="s">
        <v>101</v>
      </c>
      <c r="AI891" s="15" t="s">
        <v>105</v>
      </c>
      <c r="AJ891" s="59" t="s">
        <v>112</v>
      </c>
      <c r="AK891" s="15" t="s">
        <v>102</v>
      </c>
    </row>
    <row r="892" spans="33:37" x14ac:dyDescent="0.4">
      <c r="AG892" s="59" t="s">
        <v>112</v>
      </c>
      <c r="AH892" s="15" t="s">
        <v>101</v>
      </c>
      <c r="AI892" s="15" t="s">
        <v>105</v>
      </c>
      <c r="AJ892" s="15" t="s">
        <v>98</v>
      </c>
      <c r="AK892" s="15" t="s">
        <v>102</v>
      </c>
    </row>
    <row r="893" spans="33:37" x14ac:dyDescent="0.4">
      <c r="AG893" s="59" t="s">
        <v>112</v>
      </c>
      <c r="AH893" s="15" t="s">
        <v>101</v>
      </c>
      <c r="AI893" s="59" t="s">
        <v>112</v>
      </c>
      <c r="AJ893" s="15" t="s">
        <v>101</v>
      </c>
      <c r="AK893" s="15" t="s">
        <v>102</v>
      </c>
    </row>
    <row r="894" spans="33:37" x14ac:dyDescent="0.4">
      <c r="AG894" s="59" t="s">
        <v>112</v>
      </c>
      <c r="AH894" s="15" t="s">
        <v>101</v>
      </c>
      <c r="AI894" s="59" t="s">
        <v>112</v>
      </c>
      <c r="AJ894" s="15" t="s">
        <v>100</v>
      </c>
      <c r="AK894" s="15" t="s">
        <v>102</v>
      </c>
    </row>
    <row r="895" spans="33:37" x14ac:dyDescent="0.4">
      <c r="AG895" s="59" t="s">
        <v>112</v>
      </c>
      <c r="AH895" s="15" t="s">
        <v>101</v>
      </c>
      <c r="AI895" s="59" t="s">
        <v>112</v>
      </c>
      <c r="AJ895" s="15" t="s">
        <v>108</v>
      </c>
      <c r="AK895" s="15" t="s">
        <v>102</v>
      </c>
    </row>
    <row r="896" spans="33:37" x14ac:dyDescent="0.4">
      <c r="AG896" s="59" t="s">
        <v>112</v>
      </c>
      <c r="AH896" s="15" t="s">
        <v>101</v>
      </c>
      <c r="AI896" s="59" t="s">
        <v>112</v>
      </c>
      <c r="AJ896" s="15" t="s">
        <v>105</v>
      </c>
      <c r="AK896" s="15" t="s">
        <v>102</v>
      </c>
    </row>
    <row r="897" spans="33:37" x14ac:dyDescent="0.4">
      <c r="AG897" s="59" t="s">
        <v>112</v>
      </c>
      <c r="AH897" s="15" t="s">
        <v>101</v>
      </c>
      <c r="AI897" s="59" t="s">
        <v>112</v>
      </c>
      <c r="AJ897" s="59" t="s">
        <v>112</v>
      </c>
      <c r="AK897" s="15" t="s">
        <v>102</v>
      </c>
    </row>
    <row r="898" spans="33:37" x14ac:dyDescent="0.4">
      <c r="AG898" s="59" t="s">
        <v>112</v>
      </c>
      <c r="AH898" s="15" t="s">
        <v>101</v>
      </c>
      <c r="AI898" s="59" t="s">
        <v>112</v>
      </c>
      <c r="AJ898" s="15" t="s">
        <v>98</v>
      </c>
      <c r="AK898" s="15" t="s">
        <v>102</v>
      </c>
    </row>
    <row r="899" spans="33:37" x14ac:dyDescent="0.4">
      <c r="AG899" s="59" t="s">
        <v>112</v>
      </c>
      <c r="AH899" s="15" t="s">
        <v>101</v>
      </c>
      <c r="AI899" s="15" t="s">
        <v>98</v>
      </c>
      <c r="AJ899" s="15" t="s">
        <v>101</v>
      </c>
      <c r="AK899" s="15" t="s">
        <v>102</v>
      </c>
    </row>
    <row r="900" spans="33:37" x14ac:dyDescent="0.4">
      <c r="AG900" s="59" t="s">
        <v>112</v>
      </c>
      <c r="AH900" s="15" t="s">
        <v>101</v>
      </c>
      <c r="AI900" s="15" t="s">
        <v>98</v>
      </c>
      <c r="AJ900" s="15" t="s">
        <v>100</v>
      </c>
      <c r="AK900" s="15" t="s">
        <v>102</v>
      </c>
    </row>
    <row r="901" spans="33:37" x14ac:dyDescent="0.4">
      <c r="AG901" s="59" t="s">
        <v>112</v>
      </c>
      <c r="AH901" s="15" t="s">
        <v>101</v>
      </c>
      <c r="AI901" s="15" t="s">
        <v>98</v>
      </c>
      <c r="AJ901" s="15" t="s">
        <v>108</v>
      </c>
      <c r="AK901" s="15" t="s">
        <v>102</v>
      </c>
    </row>
    <row r="902" spans="33:37" x14ac:dyDescent="0.4">
      <c r="AG902" s="59" t="s">
        <v>112</v>
      </c>
      <c r="AH902" s="15" t="s">
        <v>101</v>
      </c>
      <c r="AI902" s="15" t="s">
        <v>98</v>
      </c>
      <c r="AJ902" s="15" t="s">
        <v>105</v>
      </c>
      <c r="AK902" s="15" t="s">
        <v>102</v>
      </c>
    </row>
    <row r="903" spans="33:37" x14ac:dyDescent="0.4">
      <c r="AG903" s="59" t="s">
        <v>112</v>
      </c>
      <c r="AH903" s="15" t="s">
        <v>101</v>
      </c>
      <c r="AI903" s="15" t="s">
        <v>98</v>
      </c>
      <c r="AJ903" s="59" t="s">
        <v>112</v>
      </c>
      <c r="AK903" s="15" t="s">
        <v>102</v>
      </c>
    </row>
    <row r="904" spans="33:37" x14ac:dyDescent="0.4">
      <c r="AG904" s="59" t="s">
        <v>112</v>
      </c>
      <c r="AH904" s="15" t="s">
        <v>101</v>
      </c>
      <c r="AI904" s="15" t="s">
        <v>98</v>
      </c>
      <c r="AJ904" s="15" t="s">
        <v>98</v>
      </c>
      <c r="AK904" s="15" t="s">
        <v>102</v>
      </c>
    </row>
    <row r="905" spans="33:37" x14ac:dyDescent="0.4">
      <c r="AG905" s="59" t="s">
        <v>112</v>
      </c>
      <c r="AH905" s="15" t="s">
        <v>100</v>
      </c>
      <c r="AI905" s="15" t="s">
        <v>101</v>
      </c>
      <c r="AJ905" s="15" t="s">
        <v>101</v>
      </c>
      <c r="AK905" s="15" t="s">
        <v>102</v>
      </c>
    </row>
    <row r="906" spans="33:37" x14ac:dyDescent="0.4">
      <c r="AG906" s="59" t="s">
        <v>112</v>
      </c>
      <c r="AH906" s="15" t="s">
        <v>100</v>
      </c>
      <c r="AI906" s="15" t="s">
        <v>101</v>
      </c>
      <c r="AJ906" s="15" t="s">
        <v>100</v>
      </c>
      <c r="AK906" s="15" t="s">
        <v>102</v>
      </c>
    </row>
    <row r="907" spans="33:37" x14ac:dyDescent="0.4">
      <c r="AG907" s="59" t="s">
        <v>112</v>
      </c>
      <c r="AH907" s="15" t="s">
        <v>100</v>
      </c>
      <c r="AI907" s="15" t="s">
        <v>101</v>
      </c>
      <c r="AJ907" s="15" t="s">
        <v>108</v>
      </c>
      <c r="AK907" s="15" t="s">
        <v>102</v>
      </c>
    </row>
    <row r="908" spans="33:37" x14ac:dyDescent="0.4">
      <c r="AG908" s="59" t="s">
        <v>112</v>
      </c>
      <c r="AH908" s="15" t="s">
        <v>100</v>
      </c>
      <c r="AI908" s="15" t="s">
        <v>101</v>
      </c>
      <c r="AJ908" s="15" t="s">
        <v>105</v>
      </c>
      <c r="AK908" s="15" t="s">
        <v>102</v>
      </c>
    </row>
    <row r="909" spans="33:37" x14ac:dyDescent="0.4">
      <c r="AG909" s="59" t="s">
        <v>112</v>
      </c>
      <c r="AH909" s="15" t="s">
        <v>100</v>
      </c>
      <c r="AI909" s="15" t="s">
        <v>101</v>
      </c>
      <c r="AJ909" s="59" t="s">
        <v>112</v>
      </c>
      <c r="AK909" s="15" t="s">
        <v>102</v>
      </c>
    </row>
    <row r="910" spans="33:37" x14ac:dyDescent="0.4">
      <c r="AG910" s="59" t="s">
        <v>112</v>
      </c>
      <c r="AH910" s="15" t="s">
        <v>100</v>
      </c>
      <c r="AI910" s="15" t="s">
        <v>101</v>
      </c>
      <c r="AJ910" s="15" t="s">
        <v>98</v>
      </c>
      <c r="AK910" s="15" t="s">
        <v>102</v>
      </c>
    </row>
    <row r="911" spans="33:37" x14ac:dyDescent="0.4">
      <c r="AG911" s="59" t="s">
        <v>112</v>
      </c>
      <c r="AH911" s="15" t="s">
        <v>100</v>
      </c>
      <c r="AI911" s="15" t="s">
        <v>100</v>
      </c>
      <c r="AJ911" s="15" t="s">
        <v>101</v>
      </c>
      <c r="AK911" s="15" t="s">
        <v>102</v>
      </c>
    </row>
    <row r="912" spans="33:37" x14ac:dyDescent="0.4">
      <c r="AG912" s="59" t="s">
        <v>112</v>
      </c>
      <c r="AH912" s="15" t="s">
        <v>100</v>
      </c>
      <c r="AI912" s="15" t="s">
        <v>100</v>
      </c>
      <c r="AJ912" s="15" t="s">
        <v>100</v>
      </c>
      <c r="AK912" s="15" t="s">
        <v>102</v>
      </c>
    </row>
    <row r="913" spans="33:37" x14ac:dyDescent="0.4">
      <c r="AG913" s="59" t="s">
        <v>112</v>
      </c>
      <c r="AH913" s="15" t="s">
        <v>100</v>
      </c>
      <c r="AI913" s="15" t="s">
        <v>100</v>
      </c>
      <c r="AJ913" s="15" t="s">
        <v>108</v>
      </c>
      <c r="AK913" s="15" t="s">
        <v>102</v>
      </c>
    </row>
    <row r="914" spans="33:37" x14ac:dyDescent="0.4">
      <c r="AG914" s="59" t="s">
        <v>112</v>
      </c>
      <c r="AH914" s="15" t="s">
        <v>100</v>
      </c>
      <c r="AI914" s="15" t="s">
        <v>100</v>
      </c>
      <c r="AJ914" s="15" t="s">
        <v>105</v>
      </c>
      <c r="AK914" s="15" t="s">
        <v>102</v>
      </c>
    </row>
    <row r="915" spans="33:37" x14ac:dyDescent="0.4">
      <c r="AG915" s="59" t="s">
        <v>112</v>
      </c>
      <c r="AH915" s="15" t="s">
        <v>100</v>
      </c>
      <c r="AI915" s="15" t="s">
        <v>100</v>
      </c>
      <c r="AJ915" s="59" t="s">
        <v>112</v>
      </c>
      <c r="AK915" s="15" t="s">
        <v>102</v>
      </c>
    </row>
    <row r="916" spans="33:37" x14ac:dyDescent="0.4">
      <c r="AG916" s="59" t="s">
        <v>112</v>
      </c>
      <c r="AH916" s="15" t="s">
        <v>100</v>
      </c>
      <c r="AI916" s="15" t="s">
        <v>100</v>
      </c>
      <c r="AJ916" s="15" t="s">
        <v>98</v>
      </c>
      <c r="AK916" s="15" t="s">
        <v>102</v>
      </c>
    </row>
    <row r="917" spans="33:37" x14ac:dyDescent="0.4">
      <c r="AG917" s="59" t="s">
        <v>112</v>
      </c>
      <c r="AH917" s="15" t="s">
        <v>100</v>
      </c>
      <c r="AI917" s="15" t="s">
        <v>108</v>
      </c>
      <c r="AJ917" s="15" t="s">
        <v>101</v>
      </c>
      <c r="AK917" s="15" t="s">
        <v>102</v>
      </c>
    </row>
    <row r="918" spans="33:37" x14ac:dyDescent="0.4">
      <c r="AG918" s="59" t="s">
        <v>112</v>
      </c>
      <c r="AH918" s="15" t="s">
        <v>100</v>
      </c>
      <c r="AI918" s="15" t="s">
        <v>108</v>
      </c>
      <c r="AJ918" s="15" t="s">
        <v>100</v>
      </c>
      <c r="AK918" s="15" t="s">
        <v>102</v>
      </c>
    </row>
    <row r="919" spans="33:37" x14ac:dyDescent="0.4">
      <c r="AG919" s="59" t="s">
        <v>112</v>
      </c>
      <c r="AH919" s="15" t="s">
        <v>100</v>
      </c>
      <c r="AI919" s="15" t="s">
        <v>108</v>
      </c>
      <c r="AJ919" s="15" t="s">
        <v>108</v>
      </c>
      <c r="AK919" s="15" t="s">
        <v>102</v>
      </c>
    </row>
    <row r="920" spans="33:37" x14ac:dyDescent="0.4">
      <c r="AG920" s="59" t="s">
        <v>112</v>
      </c>
      <c r="AH920" s="15" t="s">
        <v>100</v>
      </c>
      <c r="AI920" s="15" t="s">
        <v>108</v>
      </c>
      <c r="AJ920" s="15" t="s">
        <v>105</v>
      </c>
      <c r="AK920" s="15" t="s">
        <v>102</v>
      </c>
    </row>
    <row r="921" spans="33:37" x14ac:dyDescent="0.4">
      <c r="AG921" s="59" t="s">
        <v>112</v>
      </c>
      <c r="AH921" s="15" t="s">
        <v>100</v>
      </c>
      <c r="AI921" s="15" t="s">
        <v>108</v>
      </c>
      <c r="AJ921" s="59" t="s">
        <v>112</v>
      </c>
      <c r="AK921" s="15" t="s">
        <v>102</v>
      </c>
    </row>
    <row r="922" spans="33:37" x14ac:dyDescent="0.4">
      <c r="AG922" s="59" t="s">
        <v>112</v>
      </c>
      <c r="AH922" s="15" t="s">
        <v>100</v>
      </c>
      <c r="AI922" s="15" t="s">
        <v>108</v>
      </c>
      <c r="AJ922" s="15" t="s">
        <v>98</v>
      </c>
      <c r="AK922" s="15" t="s">
        <v>102</v>
      </c>
    </row>
    <row r="923" spans="33:37" x14ac:dyDescent="0.4">
      <c r="AG923" s="59" t="s">
        <v>112</v>
      </c>
      <c r="AH923" s="15" t="s">
        <v>100</v>
      </c>
      <c r="AI923" s="15" t="s">
        <v>105</v>
      </c>
      <c r="AJ923" s="15" t="s">
        <v>101</v>
      </c>
      <c r="AK923" s="15" t="s">
        <v>102</v>
      </c>
    </row>
    <row r="924" spans="33:37" x14ac:dyDescent="0.4">
      <c r="AG924" s="59" t="s">
        <v>112</v>
      </c>
      <c r="AH924" s="15" t="s">
        <v>100</v>
      </c>
      <c r="AI924" s="15" t="s">
        <v>105</v>
      </c>
      <c r="AJ924" s="15" t="s">
        <v>100</v>
      </c>
      <c r="AK924" s="15" t="s">
        <v>102</v>
      </c>
    </row>
    <row r="925" spans="33:37" x14ac:dyDescent="0.4">
      <c r="AG925" s="59" t="s">
        <v>112</v>
      </c>
      <c r="AH925" s="15" t="s">
        <v>100</v>
      </c>
      <c r="AI925" s="15" t="s">
        <v>105</v>
      </c>
      <c r="AJ925" s="15" t="s">
        <v>108</v>
      </c>
      <c r="AK925" s="15" t="s">
        <v>102</v>
      </c>
    </row>
    <row r="926" spans="33:37" x14ac:dyDescent="0.4">
      <c r="AG926" s="59" t="s">
        <v>112</v>
      </c>
      <c r="AH926" s="15" t="s">
        <v>100</v>
      </c>
      <c r="AI926" s="15" t="s">
        <v>105</v>
      </c>
      <c r="AJ926" s="15" t="s">
        <v>105</v>
      </c>
      <c r="AK926" s="15" t="s">
        <v>102</v>
      </c>
    </row>
    <row r="927" spans="33:37" x14ac:dyDescent="0.4">
      <c r="AG927" s="59" t="s">
        <v>112</v>
      </c>
      <c r="AH927" s="15" t="s">
        <v>100</v>
      </c>
      <c r="AI927" s="15" t="s">
        <v>105</v>
      </c>
      <c r="AJ927" s="59" t="s">
        <v>112</v>
      </c>
      <c r="AK927" s="15" t="s">
        <v>102</v>
      </c>
    </row>
    <row r="928" spans="33:37" x14ac:dyDescent="0.4">
      <c r="AG928" s="59" t="s">
        <v>112</v>
      </c>
      <c r="AH928" s="15" t="s">
        <v>100</v>
      </c>
      <c r="AI928" s="15" t="s">
        <v>105</v>
      </c>
      <c r="AJ928" s="15" t="s">
        <v>98</v>
      </c>
      <c r="AK928" s="15" t="s">
        <v>102</v>
      </c>
    </row>
    <row r="929" spans="33:37" x14ac:dyDescent="0.4">
      <c r="AG929" s="59" t="s">
        <v>112</v>
      </c>
      <c r="AH929" s="15" t="s">
        <v>100</v>
      </c>
      <c r="AI929" s="59" t="s">
        <v>112</v>
      </c>
      <c r="AJ929" s="15" t="s">
        <v>101</v>
      </c>
      <c r="AK929" s="15" t="s">
        <v>102</v>
      </c>
    </row>
    <row r="930" spans="33:37" x14ac:dyDescent="0.4">
      <c r="AG930" s="59" t="s">
        <v>112</v>
      </c>
      <c r="AH930" s="15" t="s">
        <v>100</v>
      </c>
      <c r="AI930" s="59" t="s">
        <v>112</v>
      </c>
      <c r="AJ930" s="15" t="s">
        <v>100</v>
      </c>
      <c r="AK930" s="15" t="s">
        <v>102</v>
      </c>
    </row>
    <row r="931" spans="33:37" x14ac:dyDescent="0.4">
      <c r="AG931" s="59" t="s">
        <v>112</v>
      </c>
      <c r="AH931" s="15" t="s">
        <v>100</v>
      </c>
      <c r="AI931" s="59" t="s">
        <v>112</v>
      </c>
      <c r="AJ931" s="15" t="s">
        <v>108</v>
      </c>
      <c r="AK931" s="15" t="s">
        <v>102</v>
      </c>
    </row>
    <row r="932" spans="33:37" x14ac:dyDescent="0.4">
      <c r="AG932" s="59" t="s">
        <v>112</v>
      </c>
      <c r="AH932" s="15" t="s">
        <v>100</v>
      </c>
      <c r="AI932" s="59" t="s">
        <v>112</v>
      </c>
      <c r="AJ932" s="15" t="s">
        <v>105</v>
      </c>
      <c r="AK932" s="15" t="s">
        <v>102</v>
      </c>
    </row>
    <row r="933" spans="33:37" x14ac:dyDescent="0.4">
      <c r="AG933" s="59" t="s">
        <v>112</v>
      </c>
      <c r="AH933" s="15" t="s">
        <v>100</v>
      </c>
      <c r="AI933" s="59" t="s">
        <v>112</v>
      </c>
      <c r="AJ933" s="59" t="s">
        <v>112</v>
      </c>
      <c r="AK933" s="15" t="s">
        <v>102</v>
      </c>
    </row>
    <row r="934" spans="33:37" x14ac:dyDescent="0.4">
      <c r="AG934" s="59" t="s">
        <v>112</v>
      </c>
      <c r="AH934" s="15" t="s">
        <v>100</v>
      </c>
      <c r="AI934" s="59" t="s">
        <v>112</v>
      </c>
      <c r="AJ934" s="15" t="s">
        <v>98</v>
      </c>
      <c r="AK934" s="15" t="s">
        <v>102</v>
      </c>
    </row>
    <row r="935" spans="33:37" x14ac:dyDescent="0.4">
      <c r="AG935" s="59" t="s">
        <v>112</v>
      </c>
      <c r="AH935" s="15" t="s">
        <v>100</v>
      </c>
      <c r="AI935" s="15" t="s">
        <v>98</v>
      </c>
      <c r="AJ935" s="15" t="s">
        <v>101</v>
      </c>
      <c r="AK935" s="15" t="s">
        <v>102</v>
      </c>
    </row>
    <row r="936" spans="33:37" x14ac:dyDescent="0.4">
      <c r="AG936" s="59" t="s">
        <v>112</v>
      </c>
      <c r="AH936" s="15" t="s">
        <v>100</v>
      </c>
      <c r="AI936" s="15" t="s">
        <v>98</v>
      </c>
      <c r="AJ936" s="15" t="s">
        <v>100</v>
      </c>
      <c r="AK936" s="15" t="s">
        <v>102</v>
      </c>
    </row>
    <row r="937" spans="33:37" x14ac:dyDescent="0.4">
      <c r="AG937" s="59" t="s">
        <v>112</v>
      </c>
      <c r="AH937" s="15" t="s">
        <v>100</v>
      </c>
      <c r="AI937" s="15" t="s">
        <v>98</v>
      </c>
      <c r="AJ937" s="15" t="s">
        <v>108</v>
      </c>
      <c r="AK937" s="15" t="s">
        <v>102</v>
      </c>
    </row>
    <row r="938" spans="33:37" x14ac:dyDescent="0.4">
      <c r="AG938" s="59" t="s">
        <v>112</v>
      </c>
      <c r="AH938" s="15" t="s">
        <v>100</v>
      </c>
      <c r="AI938" s="15" t="s">
        <v>98</v>
      </c>
      <c r="AJ938" s="15" t="s">
        <v>105</v>
      </c>
      <c r="AK938" s="15" t="s">
        <v>102</v>
      </c>
    </row>
    <row r="939" spans="33:37" x14ac:dyDescent="0.4">
      <c r="AG939" s="59" t="s">
        <v>112</v>
      </c>
      <c r="AH939" s="15" t="s">
        <v>100</v>
      </c>
      <c r="AI939" s="15" t="s">
        <v>98</v>
      </c>
      <c r="AJ939" s="59" t="s">
        <v>112</v>
      </c>
      <c r="AK939" s="15" t="s">
        <v>102</v>
      </c>
    </row>
    <row r="940" spans="33:37" x14ac:dyDescent="0.4">
      <c r="AG940" s="59" t="s">
        <v>112</v>
      </c>
      <c r="AH940" s="15" t="s">
        <v>100</v>
      </c>
      <c r="AI940" s="15" t="s">
        <v>98</v>
      </c>
      <c r="AJ940" s="15" t="s">
        <v>98</v>
      </c>
      <c r="AK940" s="15" t="s">
        <v>102</v>
      </c>
    </row>
    <row r="941" spans="33:37" x14ac:dyDescent="0.4">
      <c r="AG941" s="59" t="s">
        <v>112</v>
      </c>
      <c r="AH941" s="15" t="s">
        <v>108</v>
      </c>
      <c r="AI941" s="15" t="s">
        <v>101</v>
      </c>
      <c r="AJ941" s="15" t="s">
        <v>101</v>
      </c>
      <c r="AK941" s="15" t="s">
        <v>102</v>
      </c>
    </row>
    <row r="942" spans="33:37" x14ac:dyDescent="0.4">
      <c r="AG942" s="59" t="s">
        <v>112</v>
      </c>
      <c r="AH942" s="15" t="s">
        <v>108</v>
      </c>
      <c r="AI942" s="15" t="s">
        <v>101</v>
      </c>
      <c r="AJ942" s="15" t="s">
        <v>100</v>
      </c>
      <c r="AK942" s="15" t="s">
        <v>102</v>
      </c>
    </row>
    <row r="943" spans="33:37" x14ac:dyDescent="0.4">
      <c r="AG943" s="59" t="s">
        <v>112</v>
      </c>
      <c r="AH943" s="15" t="s">
        <v>108</v>
      </c>
      <c r="AI943" s="15" t="s">
        <v>101</v>
      </c>
      <c r="AJ943" s="15" t="s">
        <v>108</v>
      </c>
      <c r="AK943" s="15" t="s">
        <v>102</v>
      </c>
    </row>
    <row r="944" spans="33:37" x14ac:dyDescent="0.4">
      <c r="AG944" s="59" t="s">
        <v>112</v>
      </c>
      <c r="AH944" s="15" t="s">
        <v>108</v>
      </c>
      <c r="AI944" s="15" t="s">
        <v>101</v>
      </c>
      <c r="AJ944" s="15" t="s">
        <v>105</v>
      </c>
      <c r="AK944" s="15" t="s">
        <v>102</v>
      </c>
    </row>
    <row r="945" spans="33:37" x14ac:dyDescent="0.4">
      <c r="AG945" s="59" t="s">
        <v>112</v>
      </c>
      <c r="AH945" s="15" t="s">
        <v>108</v>
      </c>
      <c r="AI945" s="15" t="s">
        <v>101</v>
      </c>
      <c r="AJ945" s="59" t="s">
        <v>112</v>
      </c>
      <c r="AK945" s="15" t="s">
        <v>102</v>
      </c>
    </row>
    <row r="946" spans="33:37" x14ac:dyDescent="0.4">
      <c r="AG946" s="59" t="s">
        <v>112</v>
      </c>
      <c r="AH946" s="15" t="s">
        <v>108</v>
      </c>
      <c r="AI946" s="15" t="s">
        <v>101</v>
      </c>
      <c r="AJ946" s="15" t="s">
        <v>98</v>
      </c>
      <c r="AK946" s="15" t="s">
        <v>102</v>
      </c>
    </row>
    <row r="947" spans="33:37" x14ac:dyDescent="0.4">
      <c r="AG947" s="59" t="s">
        <v>112</v>
      </c>
      <c r="AH947" s="15" t="s">
        <v>108</v>
      </c>
      <c r="AI947" s="15" t="s">
        <v>100</v>
      </c>
      <c r="AJ947" s="15" t="s">
        <v>101</v>
      </c>
      <c r="AK947" s="15" t="s">
        <v>102</v>
      </c>
    </row>
    <row r="948" spans="33:37" x14ac:dyDescent="0.4">
      <c r="AG948" s="59" t="s">
        <v>112</v>
      </c>
      <c r="AH948" s="15" t="s">
        <v>108</v>
      </c>
      <c r="AI948" s="15" t="s">
        <v>100</v>
      </c>
      <c r="AJ948" s="15" t="s">
        <v>100</v>
      </c>
      <c r="AK948" s="15" t="s">
        <v>102</v>
      </c>
    </row>
    <row r="949" spans="33:37" x14ac:dyDescent="0.4">
      <c r="AG949" s="59" t="s">
        <v>112</v>
      </c>
      <c r="AH949" s="15" t="s">
        <v>108</v>
      </c>
      <c r="AI949" s="15" t="s">
        <v>100</v>
      </c>
      <c r="AJ949" s="15" t="s">
        <v>108</v>
      </c>
      <c r="AK949" s="15" t="s">
        <v>102</v>
      </c>
    </row>
    <row r="950" spans="33:37" x14ac:dyDescent="0.4">
      <c r="AG950" s="59" t="s">
        <v>112</v>
      </c>
      <c r="AH950" s="15" t="s">
        <v>108</v>
      </c>
      <c r="AI950" s="15" t="s">
        <v>100</v>
      </c>
      <c r="AJ950" s="15" t="s">
        <v>105</v>
      </c>
      <c r="AK950" s="15" t="s">
        <v>102</v>
      </c>
    </row>
    <row r="951" spans="33:37" x14ac:dyDescent="0.4">
      <c r="AG951" s="59" t="s">
        <v>112</v>
      </c>
      <c r="AH951" s="15" t="s">
        <v>108</v>
      </c>
      <c r="AI951" s="15" t="s">
        <v>100</v>
      </c>
      <c r="AJ951" s="59" t="s">
        <v>112</v>
      </c>
      <c r="AK951" s="15" t="s">
        <v>102</v>
      </c>
    </row>
    <row r="952" spans="33:37" x14ac:dyDescent="0.4">
      <c r="AG952" s="59" t="s">
        <v>112</v>
      </c>
      <c r="AH952" s="15" t="s">
        <v>108</v>
      </c>
      <c r="AI952" s="15" t="s">
        <v>100</v>
      </c>
      <c r="AJ952" s="15" t="s">
        <v>98</v>
      </c>
      <c r="AK952" s="15" t="s">
        <v>102</v>
      </c>
    </row>
    <row r="953" spans="33:37" x14ac:dyDescent="0.4">
      <c r="AG953" s="59" t="s">
        <v>112</v>
      </c>
      <c r="AH953" s="15" t="s">
        <v>108</v>
      </c>
      <c r="AI953" s="15" t="s">
        <v>108</v>
      </c>
      <c r="AJ953" s="15" t="s">
        <v>101</v>
      </c>
      <c r="AK953" s="15" t="s">
        <v>102</v>
      </c>
    </row>
    <row r="954" spans="33:37" x14ac:dyDescent="0.4">
      <c r="AG954" s="59" t="s">
        <v>112</v>
      </c>
      <c r="AH954" s="15" t="s">
        <v>108</v>
      </c>
      <c r="AI954" s="15" t="s">
        <v>108</v>
      </c>
      <c r="AJ954" s="15" t="s">
        <v>100</v>
      </c>
      <c r="AK954" s="15" t="s">
        <v>102</v>
      </c>
    </row>
    <row r="955" spans="33:37" x14ac:dyDescent="0.4">
      <c r="AG955" s="59" t="s">
        <v>112</v>
      </c>
      <c r="AH955" s="15" t="s">
        <v>108</v>
      </c>
      <c r="AI955" s="15" t="s">
        <v>108</v>
      </c>
      <c r="AJ955" s="15" t="s">
        <v>108</v>
      </c>
      <c r="AK955" s="15" t="s">
        <v>102</v>
      </c>
    </row>
    <row r="956" spans="33:37" x14ac:dyDescent="0.4">
      <c r="AG956" s="59" t="s">
        <v>112</v>
      </c>
      <c r="AH956" s="15" t="s">
        <v>108</v>
      </c>
      <c r="AI956" s="15" t="s">
        <v>108</v>
      </c>
      <c r="AJ956" s="15" t="s">
        <v>105</v>
      </c>
      <c r="AK956" s="15" t="s">
        <v>102</v>
      </c>
    </row>
    <row r="957" spans="33:37" x14ac:dyDescent="0.4">
      <c r="AG957" s="59" t="s">
        <v>112</v>
      </c>
      <c r="AH957" s="15" t="s">
        <v>108</v>
      </c>
      <c r="AI957" s="15" t="s">
        <v>108</v>
      </c>
      <c r="AJ957" s="59" t="s">
        <v>112</v>
      </c>
      <c r="AK957" s="15" t="s">
        <v>102</v>
      </c>
    </row>
    <row r="958" spans="33:37" x14ac:dyDescent="0.4">
      <c r="AG958" s="59" t="s">
        <v>112</v>
      </c>
      <c r="AH958" s="15" t="s">
        <v>108</v>
      </c>
      <c r="AI958" s="15" t="s">
        <v>108</v>
      </c>
      <c r="AJ958" s="15" t="s">
        <v>98</v>
      </c>
      <c r="AK958" s="15" t="s">
        <v>102</v>
      </c>
    </row>
    <row r="959" spans="33:37" x14ac:dyDescent="0.4">
      <c r="AG959" s="59" t="s">
        <v>112</v>
      </c>
      <c r="AH959" s="15" t="s">
        <v>108</v>
      </c>
      <c r="AI959" s="15" t="s">
        <v>105</v>
      </c>
      <c r="AJ959" s="15" t="s">
        <v>101</v>
      </c>
      <c r="AK959" s="15" t="s">
        <v>102</v>
      </c>
    </row>
    <row r="960" spans="33:37" x14ac:dyDescent="0.4">
      <c r="AG960" s="59" t="s">
        <v>112</v>
      </c>
      <c r="AH960" s="15" t="s">
        <v>108</v>
      </c>
      <c r="AI960" s="15" t="s">
        <v>105</v>
      </c>
      <c r="AJ960" s="15" t="s">
        <v>100</v>
      </c>
      <c r="AK960" s="15" t="s">
        <v>102</v>
      </c>
    </row>
    <row r="961" spans="33:37" x14ac:dyDescent="0.4">
      <c r="AG961" s="59" t="s">
        <v>112</v>
      </c>
      <c r="AH961" s="15" t="s">
        <v>108</v>
      </c>
      <c r="AI961" s="15" t="s">
        <v>105</v>
      </c>
      <c r="AJ961" s="15" t="s">
        <v>108</v>
      </c>
      <c r="AK961" s="15" t="s">
        <v>102</v>
      </c>
    </row>
    <row r="962" spans="33:37" x14ac:dyDescent="0.4">
      <c r="AG962" s="59" t="s">
        <v>112</v>
      </c>
      <c r="AH962" s="15" t="s">
        <v>108</v>
      </c>
      <c r="AI962" s="15" t="s">
        <v>105</v>
      </c>
      <c r="AJ962" s="15" t="s">
        <v>105</v>
      </c>
      <c r="AK962" s="15" t="s">
        <v>102</v>
      </c>
    </row>
    <row r="963" spans="33:37" x14ac:dyDescent="0.4">
      <c r="AG963" s="59" t="s">
        <v>112</v>
      </c>
      <c r="AH963" s="15" t="s">
        <v>108</v>
      </c>
      <c r="AI963" s="15" t="s">
        <v>105</v>
      </c>
      <c r="AJ963" s="59" t="s">
        <v>112</v>
      </c>
      <c r="AK963" s="15" t="s">
        <v>133</v>
      </c>
    </row>
    <row r="964" spans="33:37" x14ac:dyDescent="0.4">
      <c r="AG964" s="59" t="s">
        <v>112</v>
      </c>
      <c r="AH964" s="15" t="s">
        <v>108</v>
      </c>
      <c r="AI964" s="15" t="s">
        <v>105</v>
      </c>
      <c r="AJ964" s="15" t="s">
        <v>98</v>
      </c>
      <c r="AK964" s="15" t="s">
        <v>133</v>
      </c>
    </row>
    <row r="965" spans="33:37" x14ac:dyDescent="0.4">
      <c r="AG965" s="59" t="s">
        <v>112</v>
      </c>
      <c r="AH965" s="15" t="s">
        <v>108</v>
      </c>
      <c r="AI965" s="59" t="s">
        <v>112</v>
      </c>
      <c r="AJ965" s="15" t="s">
        <v>101</v>
      </c>
      <c r="AK965" s="15" t="s">
        <v>102</v>
      </c>
    </row>
    <row r="966" spans="33:37" x14ac:dyDescent="0.4">
      <c r="AG966" s="59" t="s">
        <v>112</v>
      </c>
      <c r="AH966" s="15" t="s">
        <v>108</v>
      </c>
      <c r="AI966" s="59" t="s">
        <v>112</v>
      </c>
      <c r="AJ966" s="15" t="s">
        <v>100</v>
      </c>
      <c r="AK966" s="15" t="s">
        <v>102</v>
      </c>
    </row>
    <row r="967" spans="33:37" x14ac:dyDescent="0.4">
      <c r="AG967" s="59" t="s">
        <v>112</v>
      </c>
      <c r="AH967" s="15" t="s">
        <v>108</v>
      </c>
      <c r="AI967" s="59" t="s">
        <v>112</v>
      </c>
      <c r="AJ967" s="15" t="s">
        <v>108</v>
      </c>
      <c r="AK967" s="15" t="s">
        <v>102</v>
      </c>
    </row>
    <row r="968" spans="33:37" x14ac:dyDescent="0.4">
      <c r="AG968" s="59" t="s">
        <v>112</v>
      </c>
      <c r="AH968" s="15" t="s">
        <v>108</v>
      </c>
      <c r="AI968" s="59" t="s">
        <v>112</v>
      </c>
      <c r="AJ968" s="15" t="s">
        <v>105</v>
      </c>
      <c r="AK968" s="15" t="s">
        <v>102</v>
      </c>
    </row>
    <row r="969" spans="33:37" x14ac:dyDescent="0.4">
      <c r="AG969" s="59" t="s">
        <v>112</v>
      </c>
      <c r="AH969" s="15" t="s">
        <v>108</v>
      </c>
      <c r="AI969" s="59" t="s">
        <v>112</v>
      </c>
      <c r="AJ969" s="59" t="s">
        <v>112</v>
      </c>
      <c r="AK969" s="15" t="s">
        <v>133</v>
      </c>
    </row>
    <row r="970" spans="33:37" x14ac:dyDescent="0.4">
      <c r="AG970" s="59" t="s">
        <v>112</v>
      </c>
      <c r="AH970" s="15" t="s">
        <v>108</v>
      </c>
      <c r="AI970" s="59" t="s">
        <v>112</v>
      </c>
      <c r="AJ970" s="15" t="s">
        <v>98</v>
      </c>
      <c r="AK970" s="15" t="s">
        <v>133</v>
      </c>
    </row>
    <row r="971" spans="33:37" x14ac:dyDescent="0.4">
      <c r="AG971" s="59" t="s">
        <v>112</v>
      </c>
      <c r="AH971" s="15" t="s">
        <v>108</v>
      </c>
      <c r="AI971" s="15" t="s">
        <v>98</v>
      </c>
      <c r="AJ971" s="15" t="s">
        <v>101</v>
      </c>
      <c r="AK971" s="15" t="s">
        <v>102</v>
      </c>
    </row>
    <row r="972" spans="33:37" x14ac:dyDescent="0.4">
      <c r="AG972" s="59" t="s">
        <v>112</v>
      </c>
      <c r="AH972" s="15" t="s">
        <v>108</v>
      </c>
      <c r="AI972" s="15" t="s">
        <v>98</v>
      </c>
      <c r="AJ972" s="15" t="s">
        <v>100</v>
      </c>
      <c r="AK972" s="15" t="s">
        <v>102</v>
      </c>
    </row>
    <row r="973" spans="33:37" x14ac:dyDescent="0.4">
      <c r="AG973" s="59" t="s">
        <v>112</v>
      </c>
      <c r="AH973" s="15" t="s">
        <v>108</v>
      </c>
      <c r="AI973" s="15" t="s">
        <v>98</v>
      </c>
      <c r="AJ973" s="15" t="s">
        <v>108</v>
      </c>
      <c r="AK973" s="15" t="s">
        <v>102</v>
      </c>
    </row>
    <row r="974" spans="33:37" x14ac:dyDescent="0.4">
      <c r="AG974" s="59" t="s">
        <v>112</v>
      </c>
      <c r="AH974" s="15" t="s">
        <v>108</v>
      </c>
      <c r="AI974" s="15" t="s">
        <v>98</v>
      </c>
      <c r="AJ974" s="15" t="s">
        <v>105</v>
      </c>
      <c r="AK974" s="15" t="s">
        <v>102</v>
      </c>
    </row>
    <row r="975" spans="33:37" x14ac:dyDescent="0.4">
      <c r="AG975" s="59" t="s">
        <v>112</v>
      </c>
      <c r="AH975" s="15" t="s">
        <v>108</v>
      </c>
      <c r="AI975" s="15" t="s">
        <v>98</v>
      </c>
      <c r="AJ975" s="59" t="s">
        <v>112</v>
      </c>
      <c r="AK975" s="15" t="s">
        <v>133</v>
      </c>
    </row>
    <row r="976" spans="33:37" x14ac:dyDescent="0.4">
      <c r="AG976" s="59" t="s">
        <v>112</v>
      </c>
      <c r="AH976" s="15" t="s">
        <v>108</v>
      </c>
      <c r="AI976" s="15" t="s">
        <v>98</v>
      </c>
      <c r="AJ976" s="15" t="s">
        <v>98</v>
      </c>
      <c r="AK976" s="15" t="s">
        <v>133</v>
      </c>
    </row>
    <row r="977" spans="33:37" x14ac:dyDescent="0.4">
      <c r="AG977" s="59" t="s">
        <v>112</v>
      </c>
      <c r="AH977" s="15" t="s">
        <v>105</v>
      </c>
      <c r="AI977" s="15" t="s">
        <v>101</v>
      </c>
      <c r="AJ977" s="15" t="s">
        <v>101</v>
      </c>
      <c r="AK977" s="15" t="s">
        <v>102</v>
      </c>
    </row>
    <row r="978" spans="33:37" x14ac:dyDescent="0.4">
      <c r="AG978" s="59" t="s">
        <v>112</v>
      </c>
      <c r="AH978" s="15" t="s">
        <v>105</v>
      </c>
      <c r="AI978" s="15" t="s">
        <v>101</v>
      </c>
      <c r="AJ978" s="15" t="s">
        <v>100</v>
      </c>
      <c r="AK978" s="15" t="s">
        <v>102</v>
      </c>
    </row>
    <row r="979" spans="33:37" x14ac:dyDescent="0.4">
      <c r="AG979" s="59" t="s">
        <v>112</v>
      </c>
      <c r="AH979" s="15" t="s">
        <v>105</v>
      </c>
      <c r="AI979" s="15" t="s">
        <v>101</v>
      </c>
      <c r="AJ979" s="15" t="s">
        <v>108</v>
      </c>
      <c r="AK979" s="15" t="s">
        <v>102</v>
      </c>
    </row>
    <row r="980" spans="33:37" x14ac:dyDescent="0.4">
      <c r="AG980" s="59" t="s">
        <v>112</v>
      </c>
      <c r="AH980" s="15" t="s">
        <v>105</v>
      </c>
      <c r="AI980" s="15" t="s">
        <v>101</v>
      </c>
      <c r="AJ980" s="15" t="s">
        <v>105</v>
      </c>
      <c r="AK980" s="15" t="s">
        <v>102</v>
      </c>
    </row>
    <row r="981" spans="33:37" x14ac:dyDescent="0.4">
      <c r="AG981" s="59" t="s">
        <v>112</v>
      </c>
      <c r="AH981" s="15" t="s">
        <v>105</v>
      </c>
      <c r="AI981" s="15" t="s">
        <v>101</v>
      </c>
      <c r="AJ981" s="59" t="s">
        <v>112</v>
      </c>
      <c r="AK981" s="15" t="s">
        <v>102</v>
      </c>
    </row>
    <row r="982" spans="33:37" x14ac:dyDescent="0.4">
      <c r="AG982" s="59" t="s">
        <v>112</v>
      </c>
      <c r="AH982" s="15" t="s">
        <v>105</v>
      </c>
      <c r="AI982" s="15" t="s">
        <v>101</v>
      </c>
      <c r="AJ982" s="15" t="s">
        <v>98</v>
      </c>
      <c r="AK982" s="15" t="s">
        <v>102</v>
      </c>
    </row>
    <row r="983" spans="33:37" x14ac:dyDescent="0.4">
      <c r="AG983" s="59" t="s">
        <v>112</v>
      </c>
      <c r="AH983" s="15" t="s">
        <v>105</v>
      </c>
      <c r="AI983" s="15" t="s">
        <v>100</v>
      </c>
      <c r="AJ983" s="15" t="s">
        <v>101</v>
      </c>
      <c r="AK983" s="15" t="s">
        <v>102</v>
      </c>
    </row>
    <row r="984" spans="33:37" x14ac:dyDescent="0.4">
      <c r="AG984" s="59" t="s">
        <v>112</v>
      </c>
      <c r="AH984" s="15" t="s">
        <v>105</v>
      </c>
      <c r="AI984" s="15" t="s">
        <v>100</v>
      </c>
      <c r="AJ984" s="15" t="s">
        <v>100</v>
      </c>
      <c r="AK984" s="15" t="s">
        <v>102</v>
      </c>
    </row>
    <row r="985" spans="33:37" x14ac:dyDescent="0.4">
      <c r="AG985" s="59" t="s">
        <v>112</v>
      </c>
      <c r="AH985" s="15" t="s">
        <v>105</v>
      </c>
      <c r="AI985" s="15" t="s">
        <v>100</v>
      </c>
      <c r="AJ985" s="15" t="s">
        <v>108</v>
      </c>
      <c r="AK985" s="15" t="s">
        <v>102</v>
      </c>
    </row>
    <row r="986" spans="33:37" x14ac:dyDescent="0.4">
      <c r="AG986" s="59" t="s">
        <v>112</v>
      </c>
      <c r="AH986" s="15" t="s">
        <v>105</v>
      </c>
      <c r="AI986" s="15" t="s">
        <v>100</v>
      </c>
      <c r="AJ986" s="15" t="s">
        <v>105</v>
      </c>
      <c r="AK986" s="15" t="s">
        <v>102</v>
      </c>
    </row>
    <row r="987" spans="33:37" x14ac:dyDescent="0.4">
      <c r="AG987" s="59" t="s">
        <v>112</v>
      </c>
      <c r="AH987" s="15" t="s">
        <v>105</v>
      </c>
      <c r="AI987" s="15" t="s">
        <v>100</v>
      </c>
      <c r="AJ987" s="59" t="s">
        <v>112</v>
      </c>
      <c r="AK987" s="15" t="s">
        <v>102</v>
      </c>
    </row>
    <row r="988" spans="33:37" x14ac:dyDescent="0.4">
      <c r="AG988" s="59" t="s">
        <v>112</v>
      </c>
      <c r="AH988" s="15" t="s">
        <v>105</v>
      </c>
      <c r="AI988" s="15" t="s">
        <v>100</v>
      </c>
      <c r="AJ988" s="15" t="s">
        <v>98</v>
      </c>
      <c r="AK988" s="15" t="s">
        <v>102</v>
      </c>
    </row>
    <row r="989" spans="33:37" x14ac:dyDescent="0.4">
      <c r="AG989" s="59" t="s">
        <v>112</v>
      </c>
      <c r="AH989" s="15" t="s">
        <v>105</v>
      </c>
      <c r="AI989" s="15" t="s">
        <v>108</v>
      </c>
      <c r="AJ989" s="15" t="s">
        <v>101</v>
      </c>
      <c r="AK989" s="15" t="s">
        <v>102</v>
      </c>
    </row>
    <row r="990" spans="33:37" x14ac:dyDescent="0.4">
      <c r="AG990" s="59" t="s">
        <v>112</v>
      </c>
      <c r="AH990" s="15" t="s">
        <v>105</v>
      </c>
      <c r="AI990" s="15" t="s">
        <v>108</v>
      </c>
      <c r="AJ990" s="15" t="s">
        <v>100</v>
      </c>
      <c r="AK990" s="15" t="s">
        <v>102</v>
      </c>
    </row>
    <row r="991" spans="33:37" x14ac:dyDescent="0.4">
      <c r="AG991" s="59" t="s">
        <v>112</v>
      </c>
      <c r="AH991" s="15" t="s">
        <v>105</v>
      </c>
      <c r="AI991" s="15" t="s">
        <v>108</v>
      </c>
      <c r="AJ991" s="15" t="s">
        <v>108</v>
      </c>
      <c r="AK991" s="15" t="s">
        <v>102</v>
      </c>
    </row>
    <row r="992" spans="33:37" x14ac:dyDescent="0.4">
      <c r="AG992" s="59" t="s">
        <v>112</v>
      </c>
      <c r="AH992" s="15" t="s">
        <v>105</v>
      </c>
      <c r="AI992" s="15" t="s">
        <v>108</v>
      </c>
      <c r="AJ992" s="15" t="s">
        <v>105</v>
      </c>
      <c r="AK992" s="15" t="s">
        <v>102</v>
      </c>
    </row>
    <row r="993" spans="33:37" x14ac:dyDescent="0.4">
      <c r="AG993" s="59" t="s">
        <v>112</v>
      </c>
      <c r="AH993" s="15" t="s">
        <v>105</v>
      </c>
      <c r="AI993" s="15" t="s">
        <v>108</v>
      </c>
      <c r="AJ993" s="59" t="s">
        <v>112</v>
      </c>
      <c r="AK993" s="15" t="s">
        <v>102</v>
      </c>
    </row>
    <row r="994" spans="33:37" x14ac:dyDescent="0.4">
      <c r="AG994" s="59" t="s">
        <v>112</v>
      </c>
      <c r="AH994" s="15" t="s">
        <v>105</v>
      </c>
      <c r="AI994" s="15" t="s">
        <v>108</v>
      </c>
      <c r="AJ994" s="15" t="s">
        <v>98</v>
      </c>
      <c r="AK994" s="15" t="s">
        <v>102</v>
      </c>
    </row>
    <row r="995" spans="33:37" x14ac:dyDescent="0.4">
      <c r="AG995" s="59" t="s">
        <v>112</v>
      </c>
      <c r="AH995" s="15" t="s">
        <v>105</v>
      </c>
      <c r="AI995" s="15" t="s">
        <v>105</v>
      </c>
      <c r="AJ995" s="15" t="s">
        <v>101</v>
      </c>
      <c r="AK995" s="15" t="s">
        <v>102</v>
      </c>
    </row>
    <row r="996" spans="33:37" x14ac:dyDescent="0.4">
      <c r="AG996" s="59" t="s">
        <v>112</v>
      </c>
      <c r="AH996" s="15" t="s">
        <v>105</v>
      </c>
      <c r="AI996" s="15" t="s">
        <v>105</v>
      </c>
      <c r="AJ996" s="15" t="s">
        <v>100</v>
      </c>
      <c r="AK996" s="15" t="s">
        <v>102</v>
      </c>
    </row>
    <row r="997" spans="33:37" x14ac:dyDescent="0.4">
      <c r="AG997" s="59" t="s">
        <v>112</v>
      </c>
      <c r="AH997" s="15" t="s">
        <v>105</v>
      </c>
      <c r="AI997" s="15" t="s">
        <v>105</v>
      </c>
      <c r="AJ997" s="15" t="s">
        <v>108</v>
      </c>
      <c r="AK997" s="15" t="s">
        <v>102</v>
      </c>
    </row>
    <row r="998" spans="33:37" x14ac:dyDescent="0.4">
      <c r="AG998" s="59" t="s">
        <v>112</v>
      </c>
      <c r="AH998" s="15" t="s">
        <v>105</v>
      </c>
      <c r="AI998" s="15" t="s">
        <v>105</v>
      </c>
      <c r="AJ998" s="15" t="s">
        <v>105</v>
      </c>
      <c r="AK998" s="15" t="s">
        <v>102</v>
      </c>
    </row>
    <row r="999" spans="33:37" x14ac:dyDescent="0.4">
      <c r="AG999" s="59" t="s">
        <v>112</v>
      </c>
      <c r="AH999" s="15" t="s">
        <v>105</v>
      </c>
      <c r="AI999" s="15" t="s">
        <v>105</v>
      </c>
      <c r="AJ999" s="59" t="s">
        <v>112</v>
      </c>
      <c r="AK999" s="15" t="s">
        <v>133</v>
      </c>
    </row>
    <row r="1000" spans="33:37" x14ac:dyDescent="0.4">
      <c r="AG1000" s="59" t="s">
        <v>112</v>
      </c>
      <c r="AH1000" s="15" t="s">
        <v>105</v>
      </c>
      <c r="AI1000" s="15" t="s">
        <v>105</v>
      </c>
      <c r="AJ1000" s="15" t="s">
        <v>98</v>
      </c>
      <c r="AK1000" s="15" t="s">
        <v>133</v>
      </c>
    </row>
    <row r="1001" spans="33:37" x14ac:dyDescent="0.4">
      <c r="AG1001" s="59" t="s">
        <v>112</v>
      </c>
      <c r="AH1001" s="15" t="s">
        <v>105</v>
      </c>
      <c r="AI1001" s="59" t="s">
        <v>112</v>
      </c>
      <c r="AJ1001" s="15" t="s">
        <v>101</v>
      </c>
      <c r="AK1001" s="15" t="s">
        <v>102</v>
      </c>
    </row>
    <row r="1002" spans="33:37" x14ac:dyDescent="0.4">
      <c r="AG1002" s="59" t="s">
        <v>112</v>
      </c>
      <c r="AH1002" s="15" t="s">
        <v>105</v>
      </c>
      <c r="AI1002" s="59" t="s">
        <v>112</v>
      </c>
      <c r="AJ1002" s="15" t="s">
        <v>100</v>
      </c>
      <c r="AK1002" s="15" t="s">
        <v>102</v>
      </c>
    </row>
    <row r="1003" spans="33:37" x14ac:dyDescent="0.4">
      <c r="AG1003" s="59" t="s">
        <v>112</v>
      </c>
      <c r="AH1003" s="15" t="s">
        <v>105</v>
      </c>
      <c r="AI1003" s="59" t="s">
        <v>112</v>
      </c>
      <c r="AJ1003" s="15" t="s">
        <v>108</v>
      </c>
      <c r="AK1003" s="15" t="s">
        <v>102</v>
      </c>
    </row>
    <row r="1004" spans="33:37" x14ac:dyDescent="0.4">
      <c r="AG1004" s="59" t="s">
        <v>112</v>
      </c>
      <c r="AH1004" s="15" t="s">
        <v>105</v>
      </c>
      <c r="AI1004" s="59" t="s">
        <v>112</v>
      </c>
      <c r="AJ1004" s="15" t="s">
        <v>105</v>
      </c>
      <c r="AK1004" s="15" t="s">
        <v>102</v>
      </c>
    </row>
    <row r="1005" spans="33:37" x14ac:dyDescent="0.4">
      <c r="AG1005" s="59" t="s">
        <v>112</v>
      </c>
      <c r="AH1005" s="15" t="s">
        <v>105</v>
      </c>
      <c r="AI1005" s="59" t="s">
        <v>112</v>
      </c>
      <c r="AJ1005" s="59" t="s">
        <v>112</v>
      </c>
      <c r="AK1005" s="15" t="s">
        <v>133</v>
      </c>
    </row>
    <row r="1006" spans="33:37" x14ac:dyDescent="0.4">
      <c r="AG1006" s="59" t="s">
        <v>112</v>
      </c>
      <c r="AH1006" s="15" t="s">
        <v>105</v>
      </c>
      <c r="AI1006" s="59" t="s">
        <v>112</v>
      </c>
      <c r="AJ1006" s="15" t="s">
        <v>98</v>
      </c>
      <c r="AK1006" s="15" t="s">
        <v>133</v>
      </c>
    </row>
    <row r="1007" spans="33:37" x14ac:dyDescent="0.4">
      <c r="AG1007" s="59" t="s">
        <v>112</v>
      </c>
      <c r="AH1007" s="15" t="s">
        <v>105</v>
      </c>
      <c r="AI1007" s="15" t="s">
        <v>98</v>
      </c>
      <c r="AJ1007" s="15" t="s">
        <v>101</v>
      </c>
      <c r="AK1007" s="15" t="s">
        <v>102</v>
      </c>
    </row>
    <row r="1008" spans="33:37" x14ac:dyDescent="0.4">
      <c r="AG1008" s="59" t="s">
        <v>112</v>
      </c>
      <c r="AH1008" s="15" t="s">
        <v>105</v>
      </c>
      <c r="AI1008" s="15" t="s">
        <v>98</v>
      </c>
      <c r="AJ1008" s="15" t="s">
        <v>100</v>
      </c>
      <c r="AK1008" s="15" t="s">
        <v>102</v>
      </c>
    </row>
    <row r="1009" spans="33:37" x14ac:dyDescent="0.4">
      <c r="AG1009" s="59" t="s">
        <v>112</v>
      </c>
      <c r="AH1009" s="15" t="s">
        <v>105</v>
      </c>
      <c r="AI1009" s="15" t="s">
        <v>98</v>
      </c>
      <c r="AJ1009" s="15" t="s">
        <v>108</v>
      </c>
      <c r="AK1009" s="15" t="s">
        <v>102</v>
      </c>
    </row>
    <row r="1010" spans="33:37" x14ac:dyDescent="0.4">
      <c r="AG1010" s="59" t="s">
        <v>112</v>
      </c>
      <c r="AH1010" s="15" t="s">
        <v>105</v>
      </c>
      <c r="AI1010" s="15" t="s">
        <v>98</v>
      </c>
      <c r="AJ1010" s="15" t="s">
        <v>105</v>
      </c>
      <c r="AK1010" s="15" t="s">
        <v>102</v>
      </c>
    </row>
    <row r="1011" spans="33:37" x14ac:dyDescent="0.4">
      <c r="AG1011" s="59" t="s">
        <v>112</v>
      </c>
      <c r="AH1011" s="15" t="s">
        <v>105</v>
      </c>
      <c r="AI1011" s="15" t="s">
        <v>98</v>
      </c>
      <c r="AJ1011" s="59" t="s">
        <v>112</v>
      </c>
      <c r="AK1011" s="15" t="s">
        <v>133</v>
      </c>
    </row>
    <row r="1012" spans="33:37" x14ac:dyDescent="0.4">
      <c r="AG1012" s="59" t="s">
        <v>112</v>
      </c>
      <c r="AH1012" s="15" t="s">
        <v>105</v>
      </c>
      <c r="AI1012" s="15" t="s">
        <v>98</v>
      </c>
      <c r="AJ1012" s="15" t="s">
        <v>98</v>
      </c>
      <c r="AK1012" s="15" t="s">
        <v>133</v>
      </c>
    </row>
    <row r="1013" spans="33:37" x14ac:dyDescent="0.4">
      <c r="AG1013" s="59" t="s">
        <v>112</v>
      </c>
      <c r="AH1013" s="59" t="s">
        <v>112</v>
      </c>
      <c r="AI1013" s="15" t="s">
        <v>101</v>
      </c>
      <c r="AJ1013" s="15" t="s">
        <v>101</v>
      </c>
      <c r="AK1013" s="15" t="s">
        <v>102</v>
      </c>
    </row>
    <row r="1014" spans="33:37" x14ac:dyDescent="0.4">
      <c r="AG1014" s="59" t="s">
        <v>112</v>
      </c>
      <c r="AH1014" s="59" t="s">
        <v>112</v>
      </c>
      <c r="AI1014" s="15" t="s">
        <v>101</v>
      </c>
      <c r="AJ1014" s="15" t="s">
        <v>100</v>
      </c>
      <c r="AK1014" s="15" t="s">
        <v>102</v>
      </c>
    </row>
    <row r="1015" spans="33:37" x14ac:dyDescent="0.4">
      <c r="AG1015" s="59" t="s">
        <v>112</v>
      </c>
      <c r="AH1015" s="59" t="s">
        <v>112</v>
      </c>
      <c r="AI1015" s="15" t="s">
        <v>101</v>
      </c>
      <c r="AJ1015" s="15" t="s">
        <v>108</v>
      </c>
      <c r="AK1015" s="15" t="s">
        <v>102</v>
      </c>
    </row>
    <row r="1016" spans="33:37" x14ac:dyDescent="0.4">
      <c r="AG1016" s="59" t="s">
        <v>112</v>
      </c>
      <c r="AH1016" s="59" t="s">
        <v>112</v>
      </c>
      <c r="AI1016" s="15" t="s">
        <v>101</v>
      </c>
      <c r="AJ1016" s="15" t="s">
        <v>105</v>
      </c>
      <c r="AK1016" s="15" t="s">
        <v>102</v>
      </c>
    </row>
    <row r="1017" spans="33:37" x14ac:dyDescent="0.4">
      <c r="AG1017" s="59" t="s">
        <v>112</v>
      </c>
      <c r="AH1017" s="59" t="s">
        <v>112</v>
      </c>
      <c r="AI1017" s="15" t="s">
        <v>101</v>
      </c>
      <c r="AJ1017" s="59" t="s">
        <v>112</v>
      </c>
      <c r="AK1017" s="15" t="s">
        <v>102</v>
      </c>
    </row>
    <row r="1018" spans="33:37" x14ac:dyDescent="0.4">
      <c r="AG1018" s="59" t="s">
        <v>112</v>
      </c>
      <c r="AH1018" s="59" t="s">
        <v>112</v>
      </c>
      <c r="AI1018" s="15" t="s">
        <v>101</v>
      </c>
      <c r="AJ1018" s="15" t="s">
        <v>98</v>
      </c>
      <c r="AK1018" s="15" t="s">
        <v>102</v>
      </c>
    </row>
    <row r="1019" spans="33:37" x14ac:dyDescent="0.4">
      <c r="AG1019" s="59" t="s">
        <v>112</v>
      </c>
      <c r="AH1019" s="59" t="s">
        <v>112</v>
      </c>
      <c r="AI1019" s="15" t="s">
        <v>100</v>
      </c>
      <c r="AJ1019" s="15" t="s">
        <v>101</v>
      </c>
      <c r="AK1019" s="15" t="s">
        <v>102</v>
      </c>
    </row>
    <row r="1020" spans="33:37" x14ac:dyDescent="0.4">
      <c r="AG1020" s="59" t="s">
        <v>112</v>
      </c>
      <c r="AH1020" s="59" t="s">
        <v>112</v>
      </c>
      <c r="AI1020" s="15" t="s">
        <v>100</v>
      </c>
      <c r="AJ1020" s="15" t="s">
        <v>100</v>
      </c>
      <c r="AK1020" s="15" t="s">
        <v>102</v>
      </c>
    </row>
    <row r="1021" spans="33:37" x14ac:dyDescent="0.4">
      <c r="AG1021" s="59" t="s">
        <v>112</v>
      </c>
      <c r="AH1021" s="59" t="s">
        <v>112</v>
      </c>
      <c r="AI1021" s="15" t="s">
        <v>100</v>
      </c>
      <c r="AJ1021" s="15" t="s">
        <v>108</v>
      </c>
      <c r="AK1021" s="15" t="s">
        <v>102</v>
      </c>
    </row>
    <row r="1022" spans="33:37" x14ac:dyDescent="0.4">
      <c r="AG1022" s="59" t="s">
        <v>112</v>
      </c>
      <c r="AH1022" s="59" t="s">
        <v>112</v>
      </c>
      <c r="AI1022" s="15" t="s">
        <v>100</v>
      </c>
      <c r="AJ1022" s="15" t="s">
        <v>105</v>
      </c>
      <c r="AK1022" s="15" t="s">
        <v>102</v>
      </c>
    </row>
    <row r="1023" spans="33:37" x14ac:dyDescent="0.4">
      <c r="AG1023" s="59" t="s">
        <v>112</v>
      </c>
      <c r="AH1023" s="59" t="s">
        <v>112</v>
      </c>
      <c r="AI1023" s="15" t="s">
        <v>100</v>
      </c>
      <c r="AJ1023" s="59" t="s">
        <v>112</v>
      </c>
      <c r="AK1023" s="15" t="s">
        <v>102</v>
      </c>
    </row>
    <row r="1024" spans="33:37" x14ac:dyDescent="0.4">
      <c r="AG1024" s="59" t="s">
        <v>112</v>
      </c>
      <c r="AH1024" s="59" t="s">
        <v>112</v>
      </c>
      <c r="AI1024" s="15" t="s">
        <v>100</v>
      </c>
      <c r="AJ1024" s="15" t="s">
        <v>98</v>
      </c>
      <c r="AK1024" s="15" t="s">
        <v>102</v>
      </c>
    </row>
    <row r="1025" spans="33:37" x14ac:dyDescent="0.4">
      <c r="AG1025" s="59" t="s">
        <v>112</v>
      </c>
      <c r="AH1025" s="59" t="s">
        <v>112</v>
      </c>
      <c r="AI1025" s="15" t="s">
        <v>108</v>
      </c>
      <c r="AJ1025" s="15" t="s">
        <v>101</v>
      </c>
      <c r="AK1025" s="15" t="s">
        <v>102</v>
      </c>
    </row>
    <row r="1026" spans="33:37" x14ac:dyDescent="0.4">
      <c r="AG1026" s="59" t="s">
        <v>112</v>
      </c>
      <c r="AH1026" s="59" t="s">
        <v>112</v>
      </c>
      <c r="AI1026" s="15" t="s">
        <v>108</v>
      </c>
      <c r="AJ1026" s="15" t="s">
        <v>100</v>
      </c>
      <c r="AK1026" s="15" t="s">
        <v>102</v>
      </c>
    </row>
    <row r="1027" spans="33:37" x14ac:dyDescent="0.4">
      <c r="AG1027" s="59" t="s">
        <v>112</v>
      </c>
      <c r="AH1027" s="59" t="s">
        <v>112</v>
      </c>
      <c r="AI1027" s="15" t="s">
        <v>108</v>
      </c>
      <c r="AJ1027" s="15" t="s">
        <v>108</v>
      </c>
      <c r="AK1027" s="15" t="s">
        <v>102</v>
      </c>
    </row>
    <row r="1028" spans="33:37" x14ac:dyDescent="0.4">
      <c r="AG1028" s="59" t="s">
        <v>112</v>
      </c>
      <c r="AH1028" s="59" t="s">
        <v>112</v>
      </c>
      <c r="AI1028" s="15" t="s">
        <v>108</v>
      </c>
      <c r="AJ1028" s="15" t="s">
        <v>105</v>
      </c>
      <c r="AK1028" s="15" t="s">
        <v>102</v>
      </c>
    </row>
    <row r="1029" spans="33:37" x14ac:dyDescent="0.4">
      <c r="AG1029" s="59" t="s">
        <v>112</v>
      </c>
      <c r="AH1029" s="59" t="s">
        <v>112</v>
      </c>
      <c r="AI1029" s="15" t="s">
        <v>108</v>
      </c>
      <c r="AJ1029" s="59" t="s">
        <v>112</v>
      </c>
      <c r="AK1029" s="15" t="s">
        <v>102</v>
      </c>
    </row>
    <row r="1030" spans="33:37" x14ac:dyDescent="0.4">
      <c r="AG1030" s="59" t="s">
        <v>112</v>
      </c>
      <c r="AH1030" s="59" t="s">
        <v>112</v>
      </c>
      <c r="AI1030" s="15" t="s">
        <v>108</v>
      </c>
      <c r="AJ1030" s="15" t="s">
        <v>98</v>
      </c>
      <c r="AK1030" s="15" t="s">
        <v>102</v>
      </c>
    </row>
    <row r="1031" spans="33:37" x14ac:dyDescent="0.4">
      <c r="AG1031" s="59" t="s">
        <v>112</v>
      </c>
      <c r="AH1031" s="59" t="s">
        <v>112</v>
      </c>
      <c r="AI1031" s="15" t="s">
        <v>105</v>
      </c>
      <c r="AJ1031" s="15" t="s">
        <v>101</v>
      </c>
      <c r="AK1031" s="15" t="s">
        <v>102</v>
      </c>
    </row>
    <row r="1032" spans="33:37" x14ac:dyDescent="0.4">
      <c r="AG1032" s="59" t="s">
        <v>112</v>
      </c>
      <c r="AH1032" s="59" t="s">
        <v>112</v>
      </c>
      <c r="AI1032" s="15" t="s">
        <v>105</v>
      </c>
      <c r="AJ1032" s="15" t="s">
        <v>100</v>
      </c>
      <c r="AK1032" s="15" t="s">
        <v>102</v>
      </c>
    </row>
    <row r="1033" spans="33:37" x14ac:dyDescent="0.4">
      <c r="AG1033" s="59" t="s">
        <v>112</v>
      </c>
      <c r="AH1033" s="59" t="s">
        <v>112</v>
      </c>
      <c r="AI1033" s="15" t="s">
        <v>105</v>
      </c>
      <c r="AJ1033" s="15" t="s">
        <v>108</v>
      </c>
      <c r="AK1033" s="15" t="s">
        <v>102</v>
      </c>
    </row>
    <row r="1034" spans="33:37" x14ac:dyDescent="0.4">
      <c r="AG1034" s="59" t="s">
        <v>112</v>
      </c>
      <c r="AH1034" s="59" t="s">
        <v>112</v>
      </c>
      <c r="AI1034" s="15" t="s">
        <v>105</v>
      </c>
      <c r="AJ1034" s="15" t="s">
        <v>105</v>
      </c>
      <c r="AK1034" s="15" t="s">
        <v>102</v>
      </c>
    </row>
    <row r="1035" spans="33:37" x14ac:dyDescent="0.4">
      <c r="AG1035" s="59" t="s">
        <v>112</v>
      </c>
      <c r="AH1035" s="59" t="s">
        <v>112</v>
      </c>
      <c r="AI1035" s="15" t="s">
        <v>105</v>
      </c>
      <c r="AJ1035" s="59" t="s">
        <v>112</v>
      </c>
      <c r="AK1035" s="15" t="s">
        <v>133</v>
      </c>
    </row>
    <row r="1036" spans="33:37" x14ac:dyDescent="0.4">
      <c r="AG1036" s="59" t="s">
        <v>112</v>
      </c>
      <c r="AH1036" s="59" t="s">
        <v>112</v>
      </c>
      <c r="AI1036" s="15" t="s">
        <v>105</v>
      </c>
      <c r="AJ1036" s="15" t="s">
        <v>98</v>
      </c>
      <c r="AK1036" s="15" t="s">
        <v>133</v>
      </c>
    </row>
    <row r="1037" spans="33:37" x14ac:dyDescent="0.4">
      <c r="AG1037" s="59" t="s">
        <v>112</v>
      </c>
      <c r="AH1037" s="59" t="s">
        <v>112</v>
      </c>
      <c r="AI1037" s="59" t="s">
        <v>112</v>
      </c>
      <c r="AJ1037" s="15" t="s">
        <v>101</v>
      </c>
      <c r="AK1037" s="15" t="s">
        <v>102</v>
      </c>
    </row>
    <row r="1038" spans="33:37" x14ac:dyDescent="0.4">
      <c r="AG1038" s="59" t="s">
        <v>112</v>
      </c>
      <c r="AH1038" s="59" t="s">
        <v>112</v>
      </c>
      <c r="AI1038" s="59" t="s">
        <v>112</v>
      </c>
      <c r="AJ1038" s="15" t="s">
        <v>100</v>
      </c>
      <c r="AK1038" s="15" t="s">
        <v>102</v>
      </c>
    </row>
    <row r="1039" spans="33:37" x14ac:dyDescent="0.4">
      <c r="AG1039" s="59" t="s">
        <v>112</v>
      </c>
      <c r="AH1039" s="59" t="s">
        <v>112</v>
      </c>
      <c r="AI1039" s="59" t="s">
        <v>112</v>
      </c>
      <c r="AJ1039" s="15" t="s">
        <v>108</v>
      </c>
      <c r="AK1039" s="15" t="s">
        <v>102</v>
      </c>
    </row>
    <row r="1040" spans="33:37" x14ac:dyDescent="0.4">
      <c r="AG1040" s="59" t="s">
        <v>112</v>
      </c>
      <c r="AH1040" s="59" t="s">
        <v>112</v>
      </c>
      <c r="AI1040" s="59" t="s">
        <v>112</v>
      </c>
      <c r="AJ1040" s="15" t="s">
        <v>105</v>
      </c>
      <c r="AK1040" s="15" t="s">
        <v>102</v>
      </c>
    </row>
    <row r="1041" spans="33:37" x14ac:dyDescent="0.4">
      <c r="AG1041" s="59" t="s">
        <v>112</v>
      </c>
      <c r="AH1041" s="59" t="s">
        <v>112</v>
      </c>
      <c r="AI1041" s="59" t="s">
        <v>112</v>
      </c>
      <c r="AJ1041" s="59" t="s">
        <v>112</v>
      </c>
      <c r="AK1041" s="15" t="s">
        <v>133</v>
      </c>
    </row>
    <row r="1042" spans="33:37" x14ac:dyDescent="0.4">
      <c r="AG1042" s="59" t="s">
        <v>112</v>
      </c>
      <c r="AH1042" s="59" t="s">
        <v>112</v>
      </c>
      <c r="AI1042" s="59" t="s">
        <v>112</v>
      </c>
      <c r="AJ1042" s="15" t="s">
        <v>98</v>
      </c>
      <c r="AK1042" s="15" t="s">
        <v>133</v>
      </c>
    </row>
    <row r="1043" spans="33:37" x14ac:dyDescent="0.4">
      <c r="AG1043" s="59" t="s">
        <v>112</v>
      </c>
      <c r="AH1043" s="59" t="s">
        <v>112</v>
      </c>
      <c r="AI1043" s="15" t="s">
        <v>98</v>
      </c>
      <c r="AJ1043" s="15" t="s">
        <v>101</v>
      </c>
      <c r="AK1043" s="15" t="s">
        <v>102</v>
      </c>
    </row>
    <row r="1044" spans="33:37" x14ac:dyDescent="0.4">
      <c r="AG1044" s="59" t="s">
        <v>112</v>
      </c>
      <c r="AH1044" s="59" t="s">
        <v>112</v>
      </c>
      <c r="AI1044" s="15" t="s">
        <v>98</v>
      </c>
      <c r="AJ1044" s="15" t="s">
        <v>100</v>
      </c>
      <c r="AK1044" s="15" t="s">
        <v>102</v>
      </c>
    </row>
    <row r="1045" spans="33:37" x14ac:dyDescent="0.4">
      <c r="AG1045" s="59" t="s">
        <v>112</v>
      </c>
      <c r="AH1045" s="59" t="s">
        <v>112</v>
      </c>
      <c r="AI1045" s="15" t="s">
        <v>98</v>
      </c>
      <c r="AJ1045" s="15" t="s">
        <v>108</v>
      </c>
      <c r="AK1045" s="15" t="s">
        <v>102</v>
      </c>
    </row>
    <row r="1046" spans="33:37" x14ac:dyDescent="0.4">
      <c r="AG1046" s="59" t="s">
        <v>112</v>
      </c>
      <c r="AH1046" s="59" t="s">
        <v>112</v>
      </c>
      <c r="AI1046" s="15" t="s">
        <v>98</v>
      </c>
      <c r="AJ1046" s="15" t="s">
        <v>105</v>
      </c>
      <c r="AK1046" s="15" t="s">
        <v>102</v>
      </c>
    </row>
    <row r="1047" spans="33:37" x14ac:dyDescent="0.4">
      <c r="AG1047" s="59" t="s">
        <v>112</v>
      </c>
      <c r="AH1047" s="59" t="s">
        <v>112</v>
      </c>
      <c r="AI1047" s="15" t="s">
        <v>98</v>
      </c>
      <c r="AJ1047" s="59" t="s">
        <v>112</v>
      </c>
      <c r="AK1047" s="15" t="s">
        <v>133</v>
      </c>
    </row>
    <row r="1048" spans="33:37" x14ac:dyDescent="0.4">
      <c r="AG1048" s="59" t="s">
        <v>112</v>
      </c>
      <c r="AH1048" s="59" t="s">
        <v>112</v>
      </c>
      <c r="AI1048" s="15" t="s">
        <v>98</v>
      </c>
      <c r="AJ1048" s="15" t="s">
        <v>98</v>
      </c>
      <c r="AK1048" s="15" t="s">
        <v>133</v>
      </c>
    </row>
    <row r="1049" spans="33:37" x14ac:dyDescent="0.4">
      <c r="AG1049" s="59" t="s">
        <v>112</v>
      </c>
      <c r="AH1049" s="15" t="s">
        <v>98</v>
      </c>
      <c r="AI1049" s="15" t="s">
        <v>101</v>
      </c>
      <c r="AJ1049" s="15" t="s">
        <v>101</v>
      </c>
      <c r="AK1049" s="15" t="s">
        <v>102</v>
      </c>
    </row>
    <row r="1050" spans="33:37" x14ac:dyDescent="0.4">
      <c r="AG1050" s="59" t="s">
        <v>112</v>
      </c>
      <c r="AH1050" s="15" t="s">
        <v>98</v>
      </c>
      <c r="AI1050" s="15" t="s">
        <v>101</v>
      </c>
      <c r="AJ1050" s="15" t="s">
        <v>100</v>
      </c>
      <c r="AK1050" s="15" t="s">
        <v>102</v>
      </c>
    </row>
    <row r="1051" spans="33:37" x14ac:dyDescent="0.4">
      <c r="AG1051" s="59" t="s">
        <v>112</v>
      </c>
      <c r="AH1051" s="15" t="s">
        <v>98</v>
      </c>
      <c r="AI1051" s="15" t="s">
        <v>101</v>
      </c>
      <c r="AJ1051" s="15" t="s">
        <v>108</v>
      </c>
      <c r="AK1051" s="15" t="s">
        <v>102</v>
      </c>
    </row>
    <row r="1052" spans="33:37" x14ac:dyDescent="0.4">
      <c r="AG1052" s="59" t="s">
        <v>112</v>
      </c>
      <c r="AH1052" s="15" t="s">
        <v>98</v>
      </c>
      <c r="AI1052" s="15" t="s">
        <v>101</v>
      </c>
      <c r="AJ1052" s="15" t="s">
        <v>105</v>
      </c>
      <c r="AK1052" s="15" t="s">
        <v>102</v>
      </c>
    </row>
    <row r="1053" spans="33:37" x14ac:dyDescent="0.4">
      <c r="AG1053" s="59" t="s">
        <v>112</v>
      </c>
      <c r="AH1053" s="15" t="s">
        <v>98</v>
      </c>
      <c r="AI1053" s="15" t="s">
        <v>101</v>
      </c>
      <c r="AJ1053" s="59" t="s">
        <v>112</v>
      </c>
      <c r="AK1053" s="15" t="s">
        <v>102</v>
      </c>
    </row>
    <row r="1054" spans="33:37" x14ac:dyDescent="0.4">
      <c r="AG1054" s="59" t="s">
        <v>112</v>
      </c>
      <c r="AH1054" s="15" t="s">
        <v>98</v>
      </c>
      <c r="AI1054" s="15" t="s">
        <v>101</v>
      </c>
      <c r="AJ1054" s="15" t="s">
        <v>98</v>
      </c>
      <c r="AK1054" s="15" t="s">
        <v>102</v>
      </c>
    </row>
    <row r="1055" spans="33:37" x14ac:dyDescent="0.4">
      <c r="AG1055" s="59" t="s">
        <v>112</v>
      </c>
      <c r="AH1055" s="15" t="s">
        <v>98</v>
      </c>
      <c r="AI1055" s="15" t="s">
        <v>100</v>
      </c>
      <c r="AJ1055" s="15" t="s">
        <v>101</v>
      </c>
      <c r="AK1055" s="15" t="s">
        <v>102</v>
      </c>
    </row>
    <row r="1056" spans="33:37" x14ac:dyDescent="0.4">
      <c r="AG1056" s="59" t="s">
        <v>112</v>
      </c>
      <c r="AH1056" s="15" t="s">
        <v>98</v>
      </c>
      <c r="AI1056" s="15" t="s">
        <v>100</v>
      </c>
      <c r="AJ1056" s="15" t="s">
        <v>100</v>
      </c>
      <c r="AK1056" s="15" t="s">
        <v>102</v>
      </c>
    </row>
    <row r="1057" spans="33:37" x14ac:dyDescent="0.4">
      <c r="AG1057" s="59" t="s">
        <v>112</v>
      </c>
      <c r="AH1057" s="15" t="s">
        <v>98</v>
      </c>
      <c r="AI1057" s="15" t="s">
        <v>100</v>
      </c>
      <c r="AJ1057" s="15" t="s">
        <v>108</v>
      </c>
      <c r="AK1057" s="15" t="s">
        <v>102</v>
      </c>
    </row>
    <row r="1058" spans="33:37" x14ac:dyDescent="0.4">
      <c r="AG1058" s="59" t="s">
        <v>112</v>
      </c>
      <c r="AH1058" s="15" t="s">
        <v>98</v>
      </c>
      <c r="AI1058" s="15" t="s">
        <v>100</v>
      </c>
      <c r="AJ1058" s="15" t="s">
        <v>105</v>
      </c>
      <c r="AK1058" s="15" t="s">
        <v>102</v>
      </c>
    </row>
    <row r="1059" spans="33:37" x14ac:dyDescent="0.4">
      <c r="AG1059" s="59" t="s">
        <v>112</v>
      </c>
      <c r="AH1059" s="15" t="s">
        <v>98</v>
      </c>
      <c r="AI1059" s="15" t="s">
        <v>100</v>
      </c>
      <c r="AJ1059" s="59" t="s">
        <v>112</v>
      </c>
      <c r="AK1059" s="15" t="s">
        <v>102</v>
      </c>
    </row>
    <row r="1060" spans="33:37" x14ac:dyDescent="0.4">
      <c r="AG1060" s="59" t="s">
        <v>112</v>
      </c>
      <c r="AH1060" s="15" t="s">
        <v>98</v>
      </c>
      <c r="AI1060" s="15" t="s">
        <v>100</v>
      </c>
      <c r="AJ1060" s="15" t="s">
        <v>98</v>
      </c>
      <c r="AK1060" s="15" t="s">
        <v>102</v>
      </c>
    </row>
    <row r="1061" spans="33:37" x14ac:dyDescent="0.4">
      <c r="AG1061" s="59" t="s">
        <v>112</v>
      </c>
      <c r="AH1061" s="15" t="s">
        <v>98</v>
      </c>
      <c r="AI1061" s="15" t="s">
        <v>108</v>
      </c>
      <c r="AJ1061" s="15" t="s">
        <v>101</v>
      </c>
      <c r="AK1061" s="15" t="s">
        <v>102</v>
      </c>
    </row>
    <row r="1062" spans="33:37" x14ac:dyDescent="0.4">
      <c r="AG1062" s="59" t="s">
        <v>112</v>
      </c>
      <c r="AH1062" s="15" t="s">
        <v>98</v>
      </c>
      <c r="AI1062" s="15" t="s">
        <v>108</v>
      </c>
      <c r="AJ1062" s="15" t="s">
        <v>100</v>
      </c>
      <c r="AK1062" s="15" t="s">
        <v>102</v>
      </c>
    </row>
    <row r="1063" spans="33:37" x14ac:dyDescent="0.4">
      <c r="AG1063" s="59" t="s">
        <v>112</v>
      </c>
      <c r="AH1063" s="15" t="s">
        <v>98</v>
      </c>
      <c r="AI1063" s="15" t="s">
        <v>108</v>
      </c>
      <c r="AJ1063" s="15" t="s">
        <v>108</v>
      </c>
      <c r="AK1063" s="15" t="s">
        <v>102</v>
      </c>
    </row>
    <row r="1064" spans="33:37" x14ac:dyDescent="0.4">
      <c r="AG1064" s="59" t="s">
        <v>112</v>
      </c>
      <c r="AH1064" s="15" t="s">
        <v>98</v>
      </c>
      <c r="AI1064" s="15" t="s">
        <v>108</v>
      </c>
      <c r="AJ1064" s="15" t="s">
        <v>105</v>
      </c>
      <c r="AK1064" s="15" t="s">
        <v>102</v>
      </c>
    </row>
    <row r="1065" spans="33:37" x14ac:dyDescent="0.4">
      <c r="AG1065" s="59" t="s">
        <v>112</v>
      </c>
      <c r="AH1065" s="15" t="s">
        <v>98</v>
      </c>
      <c r="AI1065" s="15" t="s">
        <v>108</v>
      </c>
      <c r="AJ1065" s="59" t="s">
        <v>112</v>
      </c>
      <c r="AK1065" s="15" t="s">
        <v>102</v>
      </c>
    </row>
    <row r="1066" spans="33:37" x14ac:dyDescent="0.4">
      <c r="AG1066" s="59" t="s">
        <v>112</v>
      </c>
      <c r="AH1066" s="15" t="s">
        <v>98</v>
      </c>
      <c r="AI1066" s="15" t="s">
        <v>108</v>
      </c>
      <c r="AJ1066" s="15" t="s">
        <v>98</v>
      </c>
      <c r="AK1066" s="15" t="s">
        <v>102</v>
      </c>
    </row>
    <row r="1067" spans="33:37" x14ac:dyDescent="0.4">
      <c r="AG1067" s="59" t="s">
        <v>112</v>
      </c>
      <c r="AH1067" s="15" t="s">
        <v>98</v>
      </c>
      <c r="AI1067" s="15" t="s">
        <v>105</v>
      </c>
      <c r="AJ1067" s="15" t="s">
        <v>101</v>
      </c>
      <c r="AK1067" s="15" t="s">
        <v>102</v>
      </c>
    </row>
    <row r="1068" spans="33:37" x14ac:dyDescent="0.4">
      <c r="AG1068" s="59" t="s">
        <v>112</v>
      </c>
      <c r="AH1068" s="15" t="s">
        <v>98</v>
      </c>
      <c r="AI1068" s="15" t="s">
        <v>105</v>
      </c>
      <c r="AJ1068" s="15" t="s">
        <v>100</v>
      </c>
      <c r="AK1068" s="15" t="s">
        <v>102</v>
      </c>
    </row>
    <row r="1069" spans="33:37" x14ac:dyDescent="0.4">
      <c r="AG1069" s="59" t="s">
        <v>112</v>
      </c>
      <c r="AH1069" s="15" t="s">
        <v>98</v>
      </c>
      <c r="AI1069" s="15" t="s">
        <v>105</v>
      </c>
      <c r="AJ1069" s="15" t="s">
        <v>108</v>
      </c>
      <c r="AK1069" s="15" t="s">
        <v>102</v>
      </c>
    </row>
    <row r="1070" spans="33:37" x14ac:dyDescent="0.4">
      <c r="AG1070" s="59" t="s">
        <v>112</v>
      </c>
      <c r="AH1070" s="15" t="s">
        <v>98</v>
      </c>
      <c r="AI1070" s="15" t="s">
        <v>105</v>
      </c>
      <c r="AJ1070" s="15" t="s">
        <v>105</v>
      </c>
      <c r="AK1070" s="15" t="s">
        <v>102</v>
      </c>
    </row>
    <row r="1071" spans="33:37" x14ac:dyDescent="0.4">
      <c r="AG1071" s="59" t="s">
        <v>112</v>
      </c>
      <c r="AH1071" s="15" t="s">
        <v>98</v>
      </c>
      <c r="AI1071" s="15" t="s">
        <v>105</v>
      </c>
      <c r="AJ1071" s="59" t="s">
        <v>112</v>
      </c>
      <c r="AK1071" s="15" t="s">
        <v>133</v>
      </c>
    </row>
    <row r="1072" spans="33:37" x14ac:dyDescent="0.4">
      <c r="AG1072" s="59" t="s">
        <v>112</v>
      </c>
      <c r="AH1072" s="15" t="s">
        <v>98</v>
      </c>
      <c r="AI1072" s="15" t="s">
        <v>105</v>
      </c>
      <c r="AJ1072" s="15" t="s">
        <v>98</v>
      </c>
      <c r="AK1072" s="15" t="s">
        <v>133</v>
      </c>
    </row>
    <row r="1073" spans="33:37" x14ac:dyDescent="0.4">
      <c r="AG1073" s="59" t="s">
        <v>112</v>
      </c>
      <c r="AH1073" s="15" t="s">
        <v>98</v>
      </c>
      <c r="AI1073" s="59" t="s">
        <v>112</v>
      </c>
      <c r="AJ1073" s="15" t="s">
        <v>101</v>
      </c>
      <c r="AK1073" s="15" t="s">
        <v>102</v>
      </c>
    </row>
    <row r="1074" spans="33:37" x14ac:dyDescent="0.4">
      <c r="AG1074" s="59" t="s">
        <v>112</v>
      </c>
      <c r="AH1074" s="15" t="s">
        <v>98</v>
      </c>
      <c r="AI1074" s="59" t="s">
        <v>112</v>
      </c>
      <c r="AJ1074" s="15" t="s">
        <v>100</v>
      </c>
      <c r="AK1074" s="15" t="s">
        <v>102</v>
      </c>
    </row>
    <row r="1075" spans="33:37" x14ac:dyDescent="0.4">
      <c r="AG1075" s="59" t="s">
        <v>112</v>
      </c>
      <c r="AH1075" s="15" t="s">
        <v>98</v>
      </c>
      <c r="AI1075" s="59" t="s">
        <v>112</v>
      </c>
      <c r="AJ1075" s="15" t="s">
        <v>108</v>
      </c>
      <c r="AK1075" s="15" t="s">
        <v>102</v>
      </c>
    </row>
    <row r="1076" spans="33:37" x14ac:dyDescent="0.4">
      <c r="AG1076" s="59" t="s">
        <v>112</v>
      </c>
      <c r="AH1076" s="15" t="s">
        <v>98</v>
      </c>
      <c r="AI1076" s="59" t="s">
        <v>112</v>
      </c>
      <c r="AJ1076" s="15" t="s">
        <v>105</v>
      </c>
      <c r="AK1076" s="15" t="s">
        <v>102</v>
      </c>
    </row>
    <row r="1077" spans="33:37" x14ac:dyDescent="0.4">
      <c r="AG1077" s="59" t="s">
        <v>112</v>
      </c>
      <c r="AH1077" s="15" t="s">
        <v>98</v>
      </c>
      <c r="AI1077" s="59" t="s">
        <v>112</v>
      </c>
      <c r="AJ1077" s="59" t="s">
        <v>112</v>
      </c>
      <c r="AK1077" s="15" t="s">
        <v>133</v>
      </c>
    </row>
    <row r="1078" spans="33:37" x14ac:dyDescent="0.4">
      <c r="AG1078" s="59" t="s">
        <v>112</v>
      </c>
      <c r="AH1078" s="15" t="s">
        <v>98</v>
      </c>
      <c r="AI1078" s="59" t="s">
        <v>112</v>
      </c>
      <c r="AJ1078" s="15" t="s">
        <v>98</v>
      </c>
      <c r="AK1078" s="15" t="s">
        <v>133</v>
      </c>
    </row>
    <row r="1079" spans="33:37" x14ac:dyDescent="0.4">
      <c r="AG1079" s="59" t="s">
        <v>112</v>
      </c>
      <c r="AH1079" s="15" t="s">
        <v>98</v>
      </c>
      <c r="AI1079" s="15" t="s">
        <v>98</v>
      </c>
      <c r="AJ1079" s="15" t="s">
        <v>101</v>
      </c>
      <c r="AK1079" s="15" t="s">
        <v>102</v>
      </c>
    </row>
    <row r="1080" spans="33:37" x14ac:dyDescent="0.4">
      <c r="AG1080" s="59" t="s">
        <v>112</v>
      </c>
      <c r="AH1080" s="15" t="s">
        <v>98</v>
      </c>
      <c r="AI1080" s="15" t="s">
        <v>98</v>
      </c>
      <c r="AJ1080" s="15" t="s">
        <v>100</v>
      </c>
      <c r="AK1080" s="15" t="s">
        <v>102</v>
      </c>
    </row>
    <row r="1081" spans="33:37" x14ac:dyDescent="0.4">
      <c r="AG1081" s="59" t="s">
        <v>112</v>
      </c>
      <c r="AH1081" s="15" t="s">
        <v>98</v>
      </c>
      <c r="AI1081" s="15" t="s">
        <v>98</v>
      </c>
      <c r="AJ1081" s="15" t="s">
        <v>108</v>
      </c>
      <c r="AK1081" s="15" t="s">
        <v>102</v>
      </c>
    </row>
    <row r="1082" spans="33:37" x14ac:dyDescent="0.4">
      <c r="AG1082" s="59" t="s">
        <v>112</v>
      </c>
      <c r="AH1082" s="15" t="s">
        <v>98</v>
      </c>
      <c r="AI1082" s="15" t="s">
        <v>98</v>
      </c>
      <c r="AJ1082" s="15" t="s">
        <v>105</v>
      </c>
      <c r="AK1082" s="15" t="s">
        <v>102</v>
      </c>
    </row>
    <row r="1083" spans="33:37" x14ac:dyDescent="0.4">
      <c r="AG1083" s="59" t="s">
        <v>112</v>
      </c>
      <c r="AH1083" s="15" t="s">
        <v>98</v>
      </c>
      <c r="AI1083" s="15" t="s">
        <v>98</v>
      </c>
      <c r="AJ1083" s="59" t="s">
        <v>112</v>
      </c>
      <c r="AK1083" s="15" t="s">
        <v>133</v>
      </c>
    </row>
    <row r="1084" spans="33:37" x14ac:dyDescent="0.4">
      <c r="AG1084" s="59" t="s">
        <v>112</v>
      </c>
      <c r="AH1084" s="15" t="s">
        <v>98</v>
      </c>
      <c r="AI1084" s="15" t="s">
        <v>98</v>
      </c>
      <c r="AJ1084" s="15" t="s">
        <v>98</v>
      </c>
      <c r="AK1084" s="15" t="s">
        <v>133</v>
      </c>
    </row>
    <row r="1085" spans="33:37" x14ac:dyDescent="0.4">
      <c r="AG1085" s="74" t="s">
        <v>98</v>
      </c>
      <c r="AH1085" s="74" t="s">
        <v>101</v>
      </c>
      <c r="AI1085" s="74" t="s">
        <v>101</v>
      </c>
      <c r="AJ1085" s="74" t="s">
        <v>101</v>
      </c>
      <c r="AK1085" s="15" t="s">
        <v>102</v>
      </c>
    </row>
    <row r="1086" spans="33:37" x14ac:dyDescent="0.4">
      <c r="AG1086" s="74" t="s">
        <v>98</v>
      </c>
      <c r="AH1086" s="74" t="s">
        <v>101</v>
      </c>
      <c r="AI1086" s="74" t="s">
        <v>101</v>
      </c>
      <c r="AJ1086" s="74" t="s">
        <v>100</v>
      </c>
      <c r="AK1086" s="15" t="s">
        <v>102</v>
      </c>
    </row>
    <row r="1087" spans="33:37" x14ac:dyDescent="0.4">
      <c r="AG1087" s="74" t="s">
        <v>98</v>
      </c>
      <c r="AH1087" s="74" t="s">
        <v>101</v>
      </c>
      <c r="AI1087" s="74" t="s">
        <v>101</v>
      </c>
      <c r="AJ1087" s="74" t="s">
        <v>108</v>
      </c>
      <c r="AK1087" s="15" t="s">
        <v>102</v>
      </c>
    </row>
    <row r="1088" spans="33:37" x14ac:dyDescent="0.4">
      <c r="AG1088" s="74" t="s">
        <v>98</v>
      </c>
      <c r="AH1088" s="74" t="s">
        <v>101</v>
      </c>
      <c r="AI1088" s="74" t="s">
        <v>101</v>
      </c>
      <c r="AJ1088" s="74" t="s">
        <v>105</v>
      </c>
      <c r="AK1088" s="15" t="s">
        <v>102</v>
      </c>
    </row>
    <row r="1089" spans="33:37" x14ac:dyDescent="0.4">
      <c r="AG1089" s="74" t="s">
        <v>98</v>
      </c>
      <c r="AH1089" s="74" t="s">
        <v>101</v>
      </c>
      <c r="AI1089" s="74" t="s">
        <v>101</v>
      </c>
      <c r="AJ1089" s="75" t="s">
        <v>112</v>
      </c>
      <c r="AK1089" s="15" t="s">
        <v>102</v>
      </c>
    </row>
    <row r="1090" spans="33:37" x14ac:dyDescent="0.4">
      <c r="AG1090" s="74" t="s">
        <v>98</v>
      </c>
      <c r="AH1090" s="74" t="s">
        <v>101</v>
      </c>
      <c r="AI1090" s="74" t="s">
        <v>101</v>
      </c>
      <c r="AJ1090" s="74" t="s">
        <v>98</v>
      </c>
      <c r="AK1090" s="15" t="s">
        <v>102</v>
      </c>
    </row>
    <row r="1091" spans="33:37" x14ac:dyDescent="0.4">
      <c r="AG1091" s="74" t="s">
        <v>98</v>
      </c>
      <c r="AH1091" s="74" t="s">
        <v>101</v>
      </c>
      <c r="AI1091" s="74" t="s">
        <v>100</v>
      </c>
      <c r="AJ1091" s="74" t="s">
        <v>101</v>
      </c>
      <c r="AK1091" s="15" t="s">
        <v>102</v>
      </c>
    </row>
    <row r="1092" spans="33:37" x14ac:dyDescent="0.4">
      <c r="AG1092" s="74" t="s">
        <v>98</v>
      </c>
      <c r="AH1092" s="74" t="s">
        <v>101</v>
      </c>
      <c r="AI1092" s="74" t="s">
        <v>100</v>
      </c>
      <c r="AJ1092" s="74" t="s">
        <v>100</v>
      </c>
      <c r="AK1092" s="15" t="s">
        <v>102</v>
      </c>
    </row>
    <row r="1093" spans="33:37" x14ac:dyDescent="0.4">
      <c r="AG1093" s="74" t="s">
        <v>98</v>
      </c>
      <c r="AH1093" s="74" t="s">
        <v>101</v>
      </c>
      <c r="AI1093" s="74" t="s">
        <v>100</v>
      </c>
      <c r="AJ1093" s="74" t="s">
        <v>108</v>
      </c>
      <c r="AK1093" s="15" t="s">
        <v>102</v>
      </c>
    </row>
    <row r="1094" spans="33:37" x14ac:dyDescent="0.4">
      <c r="AG1094" s="74" t="s">
        <v>98</v>
      </c>
      <c r="AH1094" s="74" t="s">
        <v>101</v>
      </c>
      <c r="AI1094" s="74" t="s">
        <v>100</v>
      </c>
      <c r="AJ1094" s="74" t="s">
        <v>105</v>
      </c>
      <c r="AK1094" s="15" t="s">
        <v>102</v>
      </c>
    </row>
    <row r="1095" spans="33:37" x14ac:dyDescent="0.4">
      <c r="AG1095" s="74" t="s">
        <v>98</v>
      </c>
      <c r="AH1095" s="74" t="s">
        <v>101</v>
      </c>
      <c r="AI1095" s="74" t="s">
        <v>100</v>
      </c>
      <c r="AJ1095" s="75" t="s">
        <v>112</v>
      </c>
      <c r="AK1095" s="15" t="s">
        <v>102</v>
      </c>
    </row>
    <row r="1096" spans="33:37" x14ac:dyDescent="0.4">
      <c r="AG1096" s="74" t="s">
        <v>98</v>
      </c>
      <c r="AH1096" s="74" t="s">
        <v>101</v>
      </c>
      <c r="AI1096" s="74" t="s">
        <v>100</v>
      </c>
      <c r="AJ1096" s="74" t="s">
        <v>98</v>
      </c>
      <c r="AK1096" s="15" t="s">
        <v>102</v>
      </c>
    </row>
    <row r="1097" spans="33:37" x14ac:dyDescent="0.4">
      <c r="AG1097" s="74" t="s">
        <v>98</v>
      </c>
      <c r="AH1097" s="74" t="s">
        <v>101</v>
      </c>
      <c r="AI1097" s="74" t="s">
        <v>108</v>
      </c>
      <c r="AJ1097" s="74" t="s">
        <v>101</v>
      </c>
      <c r="AK1097" s="15" t="s">
        <v>102</v>
      </c>
    </row>
    <row r="1098" spans="33:37" x14ac:dyDescent="0.4">
      <c r="AG1098" s="74" t="s">
        <v>98</v>
      </c>
      <c r="AH1098" s="74" t="s">
        <v>101</v>
      </c>
      <c r="AI1098" s="74" t="s">
        <v>108</v>
      </c>
      <c r="AJ1098" s="74" t="s">
        <v>100</v>
      </c>
      <c r="AK1098" s="15" t="s">
        <v>102</v>
      </c>
    </row>
    <row r="1099" spans="33:37" x14ac:dyDescent="0.4">
      <c r="AG1099" s="74" t="s">
        <v>98</v>
      </c>
      <c r="AH1099" s="74" t="s">
        <v>101</v>
      </c>
      <c r="AI1099" s="74" t="s">
        <v>108</v>
      </c>
      <c r="AJ1099" s="74" t="s">
        <v>108</v>
      </c>
      <c r="AK1099" s="15" t="s">
        <v>102</v>
      </c>
    </row>
    <row r="1100" spans="33:37" x14ac:dyDescent="0.4">
      <c r="AG1100" s="74" t="s">
        <v>98</v>
      </c>
      <c r="AH1100" s="74" t="s">
        <v>101</v>
      </c>
      <c r="AI1100" s="74" t="s">
        <v>108</v>
      </c>
      <c r="AJ1100" s="74" t="s">
        <v>105</v>
      </c>
      <c r="AK1100" s="15" t="s">
        <v>102</v>
      </c>
    </row>
    <row r="1101" spans="33:37" x14ac:dyDescent="0.4">
      <c r="AG1101" s="74" t="s">
        <v>98</v>
      </c>
      <c r="AH1101" s="74" t="s">
        <v>101</v>
      </c>
      <c r="AI1101" s="74" t="s">
        <v>108</v>
      </c>
      <c r="AJ1101" s="75" t="s">
        <v>112</v>
      </c>
      <c r="AK1101" s="15" t="s">
        <v>102</v>
      </c>
    </row>
    <row r="1102" spans="33:37" x14ac:dyDescent="0.4">
      <c r="AG1102" s="74" t="s">
        <v>98</v>
      </c>
      <c r="AH1102" s="74" t="s">
        <v>101</v>
      </c>
      <c r="AI1102" s="74" t="s">
        <v>108</v>
      </c>
      <c r="AJ1102" s="74" t="s">
        <v>98</v>
      </c>
      <c r="AK1102" s="15" t="s">
        <v>102</v>
      </c>
    </row>
    <row r="1103" spans="33:37" x14ac:dyDescent="0.4">
      <c r="AG1103" s="74" t="s">
        <v>98</v>
      </c>
      <c r="AH1103" s="74" t="s">
        <v>101</v>
      </c>
      <c r="AI1103" s="74" t="s">
        <v>105</v>
      </c>
      <c r="AJ1103" s="74" t="s">
        <v>101</v>
      </c>
      <c r="AK1103" s="15" t="s">
        <v>102</v>
      </c>
    </row>
    <row r="1104" spans="33:37" x14ac:dyDescent="0.4">
      <c r="AG1104" s="74" t="s">
        <v>98</v>
      </c>
      <c r="AH1104" s="74" t="s">
        <v>101</v>
      </c>
      <c r="AI1104" s="74" t="s">
        <v>105</v>
      </c>
      <c r="AJ1104" s="74" t="s">
        <v>100</v>
      </c>
      <c r="AK1104" s="15" t="s">
        <v>102</v>
      </c>
    </row>
    <row r="1105" spans="33:37" x14ac:dyDescent="0.4">
      <c r="AG1105" s="74" t="s">
        <v>98</v>
      </c>
      <c r="AH1105" s="74" t="s">
        <v>101</v>
      </c>
      <c r="AI1105" s="74" t="s">
        <v>105</v>
      </c>
      <c r="AJ1105" s="74" t="s">
        <v>108</v>
      </c>
      <c r="AK1105" s="15" t="s">
        <v>102</v>
      </c>
    </row>
    <row r="1106" spans="33:37" x14ac:dyDescent="0.4">
      <c r="AG1106" s="74" t="s">
        <v>98</v>
      </c>
      <c r="AH1106" s="74" t="s">
        <v>101</v>
      </c>
      <c r="AI1106" s="74" t="s">
        <v>105</v>
      </c>
      <c r="AJ1106" s="74" t="s">
        <v>105</v>
      </c>
      <c r="AK1106" s="15" t="s">
        <v>102</v>
      </c>
    </row>
    <row r="1107" spans="33:37" x14ac:dyDescent="0.4">
      <c r="AG1107" s="74" t="s">
        <v>98</v>
      </c>
      <c r="AH1107" s="74" t="s">
        <v>101</v>
      </c>
      <c r="AI1107" s="74" t="s">
        <v>105</v>
      </c>
      <c r="AJ1107" s="75" t="s">
        <v>112</v>
      </c>
      <c r="AK1107" s="15" t="s">
        <v>102</v>
      </c>
    </row>
    <row r="1108" spans="33:37" x14ac:dyDescent="0.4">
      <c r="AG1108" s="74" t="s">
        <v>98</v>
      </c>
      <c r="AH1108" s="74" t="s">
        <v>101</v>
      </c>
      <c r="AI1108" s="74" t="s">
        <v>105</v>
      </c>
      <c r="AJ1108" s="74" t="s">
        <v>98</v>
      </c>
      <c r="AK1108" s="15" t="s">
        <v>102</v>
      </c>
    </row>
    <row r="1109" spans="33:37" x14ac:dyDescent="0.4">
      <c r="AG1109" s="74" t="s">
        <v>98</v>
      </c>
      <c r="AH1109" s="74" t="s">
        <v>101</v>
      </c>
      <c r="AI1109" s="75" t="s">
        <v>112</v>
      </c>
      <c r="AJ1109" s="74" t="s">
        <v>101</v>
      </c>
      <c r="AK1109" s="15" t="s">
        <v>102</v>
      </c>
    </row>
    <row r="1110" spans="33:37" x14ac:dyDescent="0.4">
      <c r="AG1110" s="74" t="s">
        <v>98</v>
      </c>
      <c r="AH1110" s="74" t="s">
        <v>101</v>
      </c>
      <c r="AI1110" s="75" t="s">
        <v>112</v>
      </c>
      <c r="AJ1110" s="74" t="s">
        <v>100</v>
      </c>
      <c r="AK1110" s="15" t="s">
        <v>102</v>
      </c>
    </row>
    <row r="1111" spans="33:37" x14ac:dyDescent="0.4">
      <c r="AG1111" s="74" t="s">
        <v>98</v>
      </c>
      <c r="AH1111" s="74" t="s">
        <v>101</v>
      </c>
      <c r="AI1111" s="75" t="s">
        <v>112</v>
      </c>
      <c r="AJ1111" s="74" t="s">
        <v>108</v>
      </c>
      <c r="AK1111" s="15" t="s">
        <v>102</v>
      </c>
    </row>
    <row r="1112" spans="33:37" x14ac:dyDescent="0.4">
      <c r="AG1112" s="74" t="s">
        <v>98</v>
      </c>
      <c r="AH1112" s="74" t="s">
        <v>101</v>
      </c>
      <c r="AI1112" s="75" t="s">
        <v>112</v>
      </c>
      <c r="AJ1112" s="74" t="s">
        <v>105</v>
      </c>
      <c r="AK1112" s="15" t="s">
        <v>102</v>
      </c>
    </row>
    <row r="1113" spans="33:37" x14ac:dyDescent="0.4">
      <c r="AG1113" s="74" t="s">
        <v>98</v>
      </c>
      <c r="AH1113" s="74" t="s">
        <v>101</v>
      </c>
      <c r="AI1113" s="75" t="s">
        <v>112</v>
      </c>
      <c r="AJ1113" s="75" t="s">
        <v>112</v>
      </c>
      <c r="AK1113" s="15" t="s">
        <v>102</v>
      </c>
    </row>
    <row r="1114" spans="33:37" x14ac:dyDescent="0.4">
      <c r="AG1114" s="74" t="s">
        <v>98</v>
      </c>
      <c r="AH1114" s="74" t="s">
        <v>101</v>
      </c>
      <c r="AI1114" s="75" t="s">
        <v>112</v>
      </c>
      <c r="AJ1114" s="74" t="s">
        <v>98</v>
      </c>
      <c r="AK1114" s="15" t="s">
        <v>102</v>
      </c>
    </row>
    <row r="1115" spans="33:37" x14ac:dyDescent="0.4">
      <c r="AG1115" s="74" t="s">
        <v>98</v>
      </c>
      <c r="AH1115" s="74" t="s">
        <v>101</v>
      </c>
      <c r="AI1115" s="74" t="s">
        <v>98</v>
      </c>
      <c r="AJ1115" s="74" t="s">
        <v>101</v>
      </c>
      <c r="AK1115" s="15" t="s">
        <v>102</v>
      </c>
    </row>
    <row r="1116" spans="33:37" x14ac:dyDescent="0.4">
      <c r="AG1116" s="74" t="s">
        <v>98</v>
      </c>
      <c r="AH1116" s="74" t="s">
        <v>101</v>
      </c>
      <c r="AI1116" s="74" t="s">
        <v>98</v>
      </c>
      <c r="AJ1116" s="74" t="s">
        <v>100</v>
      </c>
      <c r="AK1116" s="15" t="s">
        <v>102</v>
      </c>
    </row>
    <row r="1117" spans="33:37" x14ac:dyDescent="0.4">
      <c r="AG1117" s="74" t="s">
        <v>98</v>
      </c>
      <c r="AH1117" s="74" t="s">
        <v>101</v>
      </c>
      <c r="AI1117" s="74" t="s">
        <v>98</v>
      </c>
      <c r="AJ1117" s="74" t="s">
        <v>108</v>
      </c>
      <c r="AK1117" s="15" t="s">
        <v>102</v>
      </c>
    </row>
    <row r="1118" spans="33:37" x14ac:dyDescent="0.4">
      <c r="AG1118" s="74" t="s">
        <v>98</v>
      </c>
      <c r="AH1118" s="74" t="s">
        <v>101</v>
      </c>
      <c r="AI1118" s="74" t="s">
        <v>98</v>
      </c>
      <c r="AJ1118" s="74" t="s">
        <v>105</v>
      </c>
      <c r="AK1118" s="15" t="s">
        <v>102</v>
      </c>
    </row>
    <row r="1119" spans="33:37" x14ac:dyDescent="0.4">
      <c r="AG1119" s="74" t="s">
        <v>98</v>
      </c>
      <c r="AH1119" s="74" t="s">
        <v>101</v>
      </c>
      <c r="AI1119" s="74" t="s">
        <v>98</v>
      </c>
      <c r="AJ1119" s="75" t="s">
        <v>112</v>
      </c>
      <c r="AK1119" s="15" t="s">
        <v>102</v>
      </c>
    </row>
    <row r="1120" spans="33:37" x14ac:dyDescent="0.4">
      <c r="AG1120" s="74" t="s">
        <v>98</v>
      </c>
      <c r="AH1120" s="74" t="s">
        <v>101</v>
      </c>
      <c r="AI1120" s="74" t="s">
        <v>98</v>
      </c>
      <c r="AJ1120" s="74" t="s">
        <v>98</v>
      </c>
      <c r="AK1120" s="15" t="s">
        <v>102</v>
      </c>
    </row>
    <row r="1121" spans="33:37" x14ac:dyDescent="0.4">
      <c r="AG1121" s="74" t="s">
        <v>98</v>
      </c>
      <c r="AH1121" s="74" t="s">
        <v>100</v>
      </c>
      <c r="AI1121" s="74" t="s">
        <v>101</v>
      </c>
      <c r="AJ1121" s="74" t="s">
        <v>101</v>
      </c>
      <c r="AK1121" s="15" t="s">
        <v>102</v>
      </c>
    </row>
    <row r="1122" spans="33:37" x14ac:dyDescent="0.4">
      <c r="AG1122" s="74" t="s">
        <v>98</v>
      </c>
      <c r="AH1122" s="74" t="s">
        <v>100</v>
      </c>
      <c r="AI1122" s="74" t="s">
        <v>101</v>
      </c>
      <c r="AJ1122" s="74" t="s">
        <v>100</v>
      </c>
      <c r="AK1122" s="15" t="s">
        <v>102</v>
      </c>
    </row>
    <row r="1123" spans="33:37" x14ac:dyDescent="0.4">
      <c r="AG1123" s="74" t="s">
        <v>98</v>
      </c>
      <c r="AH1123" s="74" t="s">
        <v>100</v>
      </c>
      <c r="AI1123" s="74" t="s">
        <v>101</v>
      </c>
      <c r="AJ1123" s="74" t="s">
        <v>108</v>
      </c>
      <c r="AK1123" s="15" t="s">
        <v>102</v>
      </c>
    </row>
    <row r="1124" spans="33:37" x14ac:dyDescent="0.4">
      <c r="AG1124" s="74" t="s">
        <v>98</v>
      </c>
      <c r="AH1124" s="74" t="s">
        <v>100</v>
      </c>
      <c r="AI1124" s="74" t="s">
        <v>101</v>
      </c>
      <c r="AJ1124" s="74" t="s">
        <v>105</v>
      </c>
      <c r="AK1124" s="15" t="s">
        <v>102</v>
      </c>
    </row>
    <row r="1125" spans="33:37" x14ac:dyDescent="0.4">
      <c r="AG1125" s="74" t="s">
        <v>98</v>
      </c>
      <c r="AH1125" s="74" t="s">
        <v>100</v>
      </c>
      <c r="AI1125" s="74" t="s">
        <v>101</v>
      </c>
      <c r="AJ1125" s="75" t="s">
        <v>112</v>
      </c>
      <c r="AK1125" s="15" t="s">
        <v>102</v>
      </c>
    </row>
    <row r="1126" spans="33:37" x14ac:dyDescent="0.4">
      <c r="AG1126" s="74" t="s">
        <v>98</v>
      </c>
      <c r="AH1126" s="74" t="s">
        <v>100</v>
      </c>
      <c r="AI1126" s="74" t="s">
        <v>101</v>
      </c>
      <c r="AJ1126" s="74" t="s">
        <v>98</v>
      </c>
      <c r="AK1126" s="15" t="s">
        <v>102</v>
      </c>
    </row>
    <row r="1127" spans="33:37" x14ac:dyDescent="0.4">
      <c r="AG1127" s="74" t="s">
        <v>98</v>
      </c>
      <c r="AH1127" s="74" t="s">
        <v>100</v>
      </c>
      <c r="AI1127" s="74" t="s">
        <v>100</v>
      </c>
      <c r="AJ1127" s="74" t="s">
        <v>101</v>
      </c>
      <c r="AK1127" s="15" t="s">
        <v>102</v>
      </c>
    </row>
    <row r="1128" spans="33:37" x14ac:dyDescent="0.4">
      <c r="AG1128" s="74" t="s">
        <v>98</v>
      </c>
      <c r="AH1128" s="74" t="s">
        <v>100</v>
      </c>
      <c r="AI1128" s="74" t="s">
        <v>100</v>
      </c>
      <c r="AJ1128" s="74" t="s">
        <v>100</v>
      </c>
      <c r="AK1128" s="15" t="s">
        <v>102</v>
      </c>
    </row>
    <row r="1129" spans="33:37" x14ac:dyDescent="0.4">
      <c r="AG1129" s="74" t="s">
        <v>98</v>
      </c>
      <c r="AH1129" s="74" t="s">
        <v>100</v>
      </c>
      <c r="AI1129" s="74" t="s">
        <v>100</v>
      </c>
      <c r="AJ1129" s="74" t="s">
        <v>108</v>
      </c>
      <c r="AK1129" s="15" t="s">
        <v>102</v>
      </c>
    </row>
    <row r="1130" spans="33:37" x14ac:dyDescent="0.4">
      <c r="AG1130" s="74" t="s">
        <v>98</v>
      </c>
      <c r="AH1130" s="74" t="s">
        <v>100</v>
      </c>
      <c r="AI1130" s="74" t="s">
        <v>100</v>
      </c>
      <c r="AJ1130" s="74" t="s">
        <v>105</v>
      </c>
      <c r="AK1130" s="15" t="s">
        <v>102</v>
      </c>
    </row>
    <row r="1131" spans="33:37" x14ac:dyDescent="0.4">
      <c r="AG1131" s="74" t="s">
        <v>98</v>
      </c>
      <c r="AH1131" s="74" t="s">
        <v>100</v>
      </c>
      <c r="AI1131" s="74" t="s">
        <v>100</v>
      </c>
      <c r="AJ1131" s="75" t="s">
        <v>112</v>
      </c>
      <c r="AK1131" s="15" t="s">
        <v>102</v>
      </c>
    </row>
    <row r="1132" spans="33:37" x14ac:dyDescent="0.4">
      <c r="AG1132" s="74" t="s">
        <v>98</v>
      </c>
      <c r="AH1132" s="74" t="s">
        <v>100</v>
      </c>
      <c r="AI1132" s="74" t="s">
        <v>100</v>
      </c>
      <c r="AJ1132" s="74" t="s">
        <v>98</v>
      </c>
      <c r="AK1132" s="15" t="s">
        <v>102</v>
      </c>
    </row>
    <row r="1133" spans="33:37" x14ac:dyDescent="0.4">
      <c r="AG1133" s="74" t="s">
        <v>98</v>
      </c>
      <c r="AH1133" s="74" t="s">
        <v>100</v>
      </c>
      <c r="AI1133" s="74" t="s">
        <v>108</v>
      </c>
      <c r="AJ1133" s="74" t="s">
        <v>101</v>
      </c>
      <c r="AK1133" s="15" t="s">
        <v>102</v>
      </c>
    </row>
    <row r="1134" spans="33:37" x14ac:dyDescent="0.4">
      <c r="AG1134" s="74" t="s">
        <v>98</v>
      </c>
      <c r="AH1134" s="74" t="s">
        <v>100</v>
      </c>
      <c r="AI1134" s="74" t="s">
        <v>108</v>
      </c>
      <c r="AJ1134" s="74" t="s">
        <v>100</v>
      </c>
      <c r="AK1134" s="15" t="s">
        <v>102</v>
      </c>
    </row>
    <row r="1135" spans="33:37" x14ac:dyDescent="0.4">
      <c r="AG1135" s="74" t="s">
        <v>98</v>
      </c>
      <c r="AH1135" s="74" t="s">
        <v>100</v>
      </c>
      <c r="AI1135" s="74" t="s">
        <v>108</v>
      </c>
      <c r="AJ1135" s="74" t="s">
        <v>108</v>
      </c>
      <c r="AK1135" s="15" t="s">
        <v>102</v>
      </c>
    </row>
    <row r="1136" spans="33:37" x14ac:dyDescent="0.4">
      <c r="AG1136" s="74" t="s">
        <v>98</v>
      </c>
      <c r="AH1136" s="74" t="s">
        <v>100</v>
      </c>
      <c r="AI1136" s="74" t="s">
        <v>108</v>
      </c>
      <c r="AJ1136" s="74" t="s">
        <v>105</v>
      </c>
      <c r="AK1136" s="15" t="s">
        <v>102</v>
      </c>
    </row>
    <row r="1137" spans="33:37" x14ac:dyDescent="0.4">
      <c r="AG1137" s="74" t="s">
        <v>98</v>
      </c>
      <c r="AH1137" s="74" t="s">
        <v>100</v>
      </c>
      <c r="AI1137" s="74" t="s">
        <v>108</v>
      </c>
      <c r="AJ1137" s="75" t="s">
        <v>112</v>
      </c>
      <c r="AK1137" s="15" t="s">
        <v>102</v>
      </c>
    </row>
    <row r="1138" spans="33:37" x14ac:dyDescent="0.4">
      <c r="AG1138" s="74" t="s">
        <v>98</v>
      </c>
      <c r="AH1138" s="74" t="s">
        <v>100</v>
      </c>
      <c r="AI1138" s="74" t="s">
        <v>108</v>
      </c>
      <c r="AJ1138" s="74" t="s">
        <v>98</v>
      </c>
      <c r="AK1138" s="15" t="s">
        <v>102</v>
      </c>
    </row>
    <row r="1139" spans="33:37" x14ac:dyDescent="0.4">
      <c r="AG1139" s="74" t="s">
        <v>98</v>
      </c>
      <c r="AH1139" s="74" t="s">
        <v>100</v>
      </c>
      <c r="AI1139" s="74" t="s">
        <v>105</v>
      </c>
      <c r="AJ1139" s="74" t="s">
        <v>101</v>
      </c>
      <c r="AK1139" s="15" t="s">
        <v>102</v>
      </c>
    </row>
    <row r="1140" spans="33:37" x14ac:dyDescent="0.4">
      <c r="AG1140" s="74" t="s">
        <v>98</v>
      </c>
      <c r="AH1140" s="74" t="s">
        <v>100</v>
      </c>
      <c r="AI1140" s="74" t="s">
        <v>105</v>
      </c>
      <c r="AJ1140" s="74" t="s">
        <v>100</v>
      </c>
      <c r="AK1140" s="15" t="s">
        <v>102</v>
      </c>
    </row>
    <row r="1141" spans="33:37" x14ac:dyDescent="0.4">
      <c r="AG1141" s="74" t="s">
        <v>98</v>
      </c>
      <c r="AH1141" s="74" t="s">
        <v>100</v>
      </c>
      <c r="AI1141" s="74" t="s">
        <v>105</v>
      </c>
      <c r="AJ1141" s="74" t="s">
        <v>108</v>
      </c>
      <c r="AK1141" s="15" t="s">
        <v>102</v>
      </c>
    </row>
    <row r="1142" spans="33:37" x14ac:dyDescent="0.4">
      <c r="AG1142" s="74" t="s">
        <v>98</v>
      </c>
      <c r="AH1142" s="74" t="s">
        <v>100</v>
      </c>
      <c r="AI1142" s="74" t="s">
        <v>105</v>
      </c>
      <c r="AJ1142" s="74" t="s">
        <v>105</v>
      </c>
      <c r="AK1142" s="15" t="s">
        <v>102</v>
      </c>
    </row>
    <row r="1143" spans="33:37" x14ac:dyDescent="0.4">
      <c r="AG1143" s="74" t="s">
        <v>98</v>
      </c>
      <c r="AH1143" s="74" t="s">
        <v>100</v>
      </c>
      <c r="AI1143" s="74" t="s">
        <v>105</v>
      </c>
      <c r="AJ1143" s="75" t="s">
        <v>112</v>
      </c>
      <c r="AK1143" s="15" t="s">
        <v>102</v>
      </c>
    </row>
    <row r="1144" spans="33:37" x14ac:dyDescent="0.4">
      <c r="AG1144" s="74" t="s">
        <v>98</v>
      </c>
      <c r="AH1144" s="74" t="s">
        <v>100</v>
      </c>
      <c r="AI1144" s="74" t="s">
        <v>105</v>
      </c>
      <c r="AJ1144" s="74" t="s">
        <v>98</v>
      </c>
      <c r="AK1144" s="15" t="s">
        <v>102</v>
      </c>
    </row>
    <row r="1145" spans="33:37" x14ac:dyDescent="0.4">
      <c r="AG1145" s="74" t="s">
        <v>98</v>
      </c>
      <c r="AH1145" s="74" t="s">
        <v>100</v>
      </c>
      <c r="AI1145" s="75" t="s">
        <v>112</v>
      </c>
      <c r="AJ1145" s="74" t="s">
        <v>101</v>
      </c>
      <c r="AK1145" s="15" t="s">
        <v>102</v>
      </c>
    </row>
    <row r="1146" spans="33:37" x14ac:dyDescent="0.4">
      <c r="AG1146" s="74" t="s">
        <v>98</v>
      </c>
      <c r="AH1146" s="74" t="s">
        <v>100</v>
      </c>
      <c r="AI1146" s="75" t="s">
        <v>112</v>
      </c>
      <c r="AJ1146" s="74" t="s">
        <v>100</v>
      </c>
      <c r="AK1146" s="15" t="s">
        <v>102</v>
      </c>
    </row>
    <row r="1147" spans="33:37" x14ac:dyDescent="0.4">
      <c r="AG1147" s="74" t="s">
        <v>98</v>
      </c>
      <c r="AH1147" s="74" t="s">
        <v>100</v>
      </c>
      <c r="AI1147" s="75" t="s">
        <v>112</v>
      </c>
      <c r="AJ1147" s="74" t="s">
        <v>108</v>
      </c>
      <c r="AK1147" s="15" t="s">
        <v>102</v>
      </c>
    </row>
    <row r="1148" spans="33:37" x14ac:dyDescent="0.4">
      <c r="AG1148" s="74" t="s">
        <v>98</v>
      </c>
      <c r="AH1148" s="74" t="s">
        <v>100</v>
      </c>
      <c r="AI1148" s="75" t="s">
        <v>112</v>
      </c>
      <c r="AJ1148" s="74" t="s">
        <v>105</v>
      </c>
      <c r="AK1148" s="15" t="s">
        <v>102</v>
      </c>
    </row>
    <row r="1149" spans="33:37" x14ac:dyDescent="0.4">
      <c r="AG1149" s="74" t="s">
        <v>98</v>
      </c>
      <c r="AH1149" s="74" t="s">
        <v>100</v>
      </c>
      <c r="AI1149" s="75" t="s">
        <v>112</v>
      </c>
      <c r="AJ1149" s="75" t="s">
        <v>112</v>
      </c>
      <c r="AK1149" s="15" t="s">
        <v>102</v>
      </c>
    </row>
    <row r="1150" spans="33:37" x14ac:dyDescent="0.4">
      <c r="AG1150" s="74" t="s">
        <v>98</v>
      </c>
      <c r="AH1150" s="74" t="s">
        <v>100</v>
      </c>
      <c r="AI1150" s="75" t="s">
        <v>112</v>
      </c>
      <c r="AJ1150" s="74" t="s">
        <v>98</v>
      </c>
      <c r="AK1150" s="15" t="s">
        <v>102</v>
      </c>
    </row>
    <row r="1151" spans="33:37" x14ac:dyDescent="0.4">
      <c r="AG1151" s="74" t="s">
        <v>98</v>
      </c>
      <c r="AH1151" s="74" t="s">
        <v>100</v>
      </c>
      <c r="AI1151" s="74" t="s">
        <v>98</v>
      </c>
      <c r="AJ1151" s="74" t="s">
        <v>101</v>
      </c>
      <c r="AK1151" s="15" t="s">
        <v>102</v>
      </c>
    </row>
    <row r="1152" spans="33:37" x14ac:dyDescent="0.4">
      <c r="AG1152" s="74" t="s">
        <v>98</v>
      </c>
      <c r="AH1152" s="74" t="s">
        <v>100</v>
      </c>
      <c r="AI1152" s="74" t="s">
        <v>98</v>
      </c>
      <c r="AJ1152" s="74" t="s">
        <v>100</v>
      </c>
      <c r="AK1152" s="15" t="s">
        <v>102</v>
      </c>
    </row>
    <row r="1153" spans="33:37" x14ac:dyDescent="0.4">
      <c r="AG1153" s="74" t="s">
        <v>98</v>
      </c>
      <c r="AH1153" s="74" t="s">
        <v>100</v>
      </c>
      <c r="AI1153" s="74" t="s">
        <v>98</v>
      </c>
      <c r="AJ1153" s="74" t="s">
        <v>108</v>
      </c>
      <c r="AK1153" s="15" t="s">
        <v>102</v>
      </c>
    </row>
    <row r="1154" spans="33:37" x14ac:dyDescent="0.4">
      <c r="AG1154" s="74" t="s">
        <v>98</v>
      </c>
      <c r="AH1154" s="74" t="s">
        <v>100</v>
      </c>
      <c r="AI1154" s="74" t="s">
        <v>98</v>
      </c>
      <c r="AJ1154" s="74" t="s">
        <v>105</v>
      </c>
      <c r="AK1154" s="15" t="s">
        <v>102</v>
      </c>
    </row>
    <row r="1155" spans="33:37" x14ac:dyDescent="0.4">
      <c r="AG1155" s="74" t="s">
        <v>98</v>
      </c>
      <c r="AH1155" s="74" t="s">
        <v>100</v>
      </c>
      <c r="AI1155" s="74" t="s">
        <v>98</v>
      </c>
      <c r="AJ1155" s="75" t="s">
        <v>112</v>
      </c>
      <c r="AK1155" s="15" t="s">
        <v>102</v>
      </c>
    </row>
    <row r="1156" spans="33:37" x14ac:dyDescent="0.4">
      <c r="AG1156" s="74" t="s">
        <v>98</v>
      </c>
      <c r="AH1156" s="74" t="s">
        <v>100</v>
      </c>
      <c r="AI1156" s="74" t="s">
        <v>98</v>
      </c>
      <c r="AJ1156" s="74" t="s">
        <v>98</v>
      </c>
      <c r="AK1156" s="15" t="s">
        <v>102</v>
      </c>
    </row>
    <row r="1157" spans="33:37" x14ac:dyDescent="0.4">
      <c r="AG1157" s="74" t="s">
        <v>98</v>
      </c>
      <c r="AH1157" s="74" t="s">
        <v>108</v>
      </c>
      <c r="AI1157" s="74" t="s">
        <v>101</v>
      </c>
      <c r="AJ1157" s="74" t="s">
        <v>101</v>
      </c>
      <c r="AK1157" s="15" t="s">
        <v>102</v>
      </c>
    </row>
    <row r="1158" spans="33:37" x14ac:dyDescent="0.4">
      <c r="AG1158" s="74" t="s">
        <v>98</v>
      </c>
      <c r="AH1158" s="74" t="s">
        <v>108</v>
      </c>
      <c r="AI1158" s="74" t="s">
        <v>101</v>
      </c>
      <c r="AJ1158" s="74" t="s">
        <v>100</v>
      </c>
      <c r="AK1158" s="15" t="s">
        <v>102</v>
      </c>
    </row>
    <row r="1159" spans="33:37" x14ac:dyDescent="0.4">
      <c r="AG1159" s="74" t="s">
        <v>98</v>
      </c>
      <c r="AH1159" s="74" t="s">
        <v>108</v>
      </c>
      <c r="AI1159" s="74" t="s">
        <v>101</v>
      </c>
      <c r="AJ1159" s="74" t="s">
        <v>108</v>
      </c>
      <c r="AK1159" s="15" t="s">
        <v>102</v>
      </c>
    </row>
    <row r="1160" spans="33:37" x14ac:dyDescent="0.4">
      <c r="AG1160" s="74" t="s">
        <v>98</v>
      </c>
      <c r="AH1160" s="74" t="s">
        <v>108</v>
      </c>
      <c r="AI1160" s="74" t="s">
        <v>101</v>
      </c>
      <c r="AJ1160" s="74" t="s">
        <v>105</v>
      </c>
      <c r="AK1160" s="15" t="s">
        <v>102</v>
      </c>
    </row>
    <row r="1161" spans="33:37" x14ac:dyDescent="0.4">
      <c r="AG1161" s="74" t="s">
        <v>98</v>
      </c>
      <c r="AH1161" s="74" t="s">
        <v>108</v>
      </c>
      <c r="AI1161" s="74" t="s">
        <v>101</v>
      </c>
      <c r="AJ1161" s="75" t="s">
        <v>112</v>
      </c>
      <c r="AK1161" s="15" t="s">
        <v>102</v>
      </c>
    </row>
    <row r="1162" spans="33:37" x14ac:dyDescent="0.4">
      <c r="AG1162" s="74" t="s">
        <v>98</v>
      </c>
      <c r="AH1162" s="74" t="s">
        <v>108</v>
      </c>
      <c r="AI1162" s="74" t="s">
        <v>101</v>
      </c>
      <c r="AJ1162" s="74" t="s">
        <v>98</v>
      </c>
      <c r="AK1162" s="15" t="s">
        <v>102</v>
      </c>
    </row>
    <row r="1163" spans="33:37" x14ac:dyDescent="0.4">
      <c r="AG1163" s="74" t="s">
        <v>98</v>
      </c>
      <c r="AH1163" s="74" t="s">
        <v>108</v>
      </c>
      <c r="AI1163" s="74" t="s">
        <v>100</v>
      </c>
      <c r="AJ1163" s="74" t="s">
        <v>101</v>
      </c>
      <c r="AK1163" s="15" t="s">
        <v>102</v>
      </c>
    </row>
    <row r="1164" spans="33:37" x14ac:dyDescent="0.4">
      <c r="AG1164" s="74" t="s">
        <v>98</v>
      </c>
      <c r="AH1164" s="74" t="s">
        <v>108</v>
      </c>
      <c r="AI1164" s="74" t="s">
        <v>100</v>
      </c>
      <c r="AJ1164" s="74" t="s">
        <v>100</v>
      </c>
      <c r="AK1164" s="15" t="s">
        <v>102</v>
      </c>
    </row>
    <row r="1165" spans="33:37" x14ac:dyDescent="0.4">
      <c r="AG1165" s="74" t="s">
        <v>98</v>
      </c>
      <c r="AH1165" s="74" t="s">
        <v>108</v>
      </c>
      <c r="AI1165" s="74" t="s">
        <v>100</v>
      </c>
      <c r="AJ1165" s="74" t="s">
        <v>108</v>
      </c>
      <c r="AK1165" s="15" t="s">
        <v>102</v>
      </c>
    </row>
    <row r="1166" spans="33:37" x14ac:dyDescent="0.4">
      <c r="AG1166" s="74" t="s">
        <v>98</v>
      </c>
      <c r="AH1166" s="74" t="s">
        <v>108</v>
      </c>
      <c r="AI1166" s="74" t="s">
        <v>100</v>
      </c>
      <c r="AJ1166" s="74" t="s">
        <v>105</v>
      </c>
      <c r="AK1166" s="15" t="s">
        <v>102</v>
      </c>
    </row>
    <row r="1167" spans="33:37" x14ac:dyDescent="0.4">
      <c r="AG1167" s="74" t="s">
        <v>98</v>
      </c>
      <c r="AH1167" s="74" t="s">
        <v>108</v>
      </c>
      <c r="AI1167" s="74" t="s">
        <v>100</v>
      </c>
      <c r="AJ1167" s="75" t="s">
        <v>112</v>
      </c>
      <c r="AK1167" s="15" t="s">
        <v>102</v>
      </c>
    </row>
    <row r="1168" spans="33:37" x14ac:dyDescent="0.4">
      <c r="AG1168" s="74" t="s">
        <v>98</v>
      </c>
      <c r="AH1168" s="74" t="s">
        <v>108</v>
      </c>
      <c r="AI1168" s="74" t="s">
        <v>100</v>
      </c>
      <c r="AJ1168" s="74" t="s">
        <v>98</v>
      </c>
      <c r="AK1168" s="15" t="s">
        <v>102</v>
      </c>
    </row>
    <row r="1169" spans="33:37" x14ac:dyDescent="0.4">
      <c r="AG1169" s="74" t="s">
        <v>98</v>
      </c>
      <c r="AH1169" s="74" t="s">
        <v>108</v>
      </c>
      <c r="AI1169" s="74" t="s">
        <v>108</v>
      </c>
      <c r="AJ1169" s="74" t="s">
        <v>101</v>
      </c>
      <c r="AK1169" s="15" t="s">
        <v>102</v>
      </c>
    </row>
    <row r="1170" spans="33:37" x14ac:dyDescent="0.4">
      <c r="AG1170" s="74" t="s">
        <v>98</v>
      </c>
      <c r="AH1170" s="74" t="s">
        <v>108</v>
      </c>
      <c r="AI1170" s="74" t="s">
        <v>108</v>
      </c>
      <c r="AJ1170" s="74" t="s">
        <v>100</v>
      </c>
      <c r="AK1170" s="15" t="s">
        <v>102</v>
      </c>
    </row>
    <row r="1171" spans="33:37" x14ac:dyDescent="0.4">
      <c r="AG1171" s="74" t="s">
        <v>98</v>
      </c>
      <c r="AH1171" s="74" t="s">
        <v>108</v>
      </c>
      <c r="AI1171" s="74" t="s">
        <v>108</v>
      </c>
      <c r="AJ1171" s="74" t="s">
        <v>108</v>
      </c>
      <c r="AK1171" s="15" t="s">
        <v>102</v>
      </c>
    </row>
    <row r="1172" spans="33:37" x14ac:dyDescent="0.4">
      <c r="AG1172" s="74" t="s">
        <v>98</v>
      </c>
      <c r="AH1172" s="74" t="s">
        <v>108</v>
      </c>
      <c r="AI1172" s="74" t="s">
        <v>108</v>
      </c>
      <c r="AJ1172" s="74" t="s">
        <v>105</v>
      </c>
      <c r="AK1172" s="15" t="s">
        <v>102</v>
      </c>
    </row>
    <row r="1173" spans="33:37" x14ac:dyDescent="0.4">
      <c r="AG1173" s="74" t="s">
        <v>98</v>
      </c>
      <c r="AH1173" s="74" t="s">
        <v>108</v>
      </c>
      <c r="AI1173" s="74" t="s">
        <v>108</v>
      </c>
      <c r="AJ1173" s="75" t="s">
        <v>112</v>
      </c>
      <c r="AK1173" s="15" t="s">
        <v>102</v>
      </c>
    </row>
    <row r="1174" spans="33:37" x14ac:dyDescent="0.4">
      <c r="AG1174" s="74" t="s">
        <v>98</v>
      </c>
      <c r="AH1174" s="74" t="s">
        <v>108</v>
      </c>
      <c r="AI1174" s="74" t="s">
        <v>108</v>
      </c>
      <c r="AJ1174" s="74" t="s">
        <v>98</v>
      </c>
      <c r="AK1174" s="15" t="s">
        <v>102</v>
      </c>
    </row>
    <row r="1175" spans="33:37" x14ac:dyDescent="0.4">
      <c r="AG1175" s="74" t="s">
        <v>98</v>
      </c>
      <c r="AH1175" s="74" t="s">
        <v>108</v>
      </c>
      <c r="AI1175" s="74" t="s">
        <v>105</v>
      </c>
      <c r="AJ1175" s="74" t="s">
        <v>101</v>
      </c>
      <c r="AK1175" s="15" t="s">
        <v>102</v>
      </c>
    </row>
    <row r="1176" spans="33:37" x14ac:dyDescent="0.4">
      <c r="AG1176" s="74" t="s">
        <v>98</v>
      </c>
      <c r="AH1176" s="74" t="s">
        <v>108</v>
      </c>
      <c r="AI1176" s="74" t="s">
        <v>105</v>
      </c>
      <c r="AJ1176" s="74" t="s">
        <v>100</v>
      </c>
      <c r="AK1176" s="15" t="s">
        <v>102</v>
      </c>
    </row>
    <row r="1177" spans="33:37" x14ac:dyDescent="0.4">
      <c r="AG1177" s="74" t="s">
        <v>98</v>
      </c>
      <c r="AH1177" s="74" t="s">
        <v>108</v>
      </c>
      <c r="AI1177" s="74" t="s">
        <v>105</v>
      </c>
      <c r="AJ1177" s="74" t="s">
        <v>108</v>
      </c>
      <c r="AK1177" s="15" t="s">
        <v>102</v>
      </c>
    </row>
    <row r="1178" spans="33:37" x14ac:dyDescent="0.4">
      <c r="AG1178" s="74" t="s">
        <v>98</v>
      </c>
      <c r="AH1178" s="74" t="s">
        <v>108</v>
      </c>
      <c r="AI1178" s="74" t="s">
        <v>105</v>
      </c>
      <c r="AJ1178" s="74" t="s">
        <v>105</v>
      </c>
      <c r="AK1178" s="15" t="s">
        <v>102</v>
      </c>
    </row>
    <row r="1179" spans="33:37" x14ac:dyDescent="0.4">
      <c r="AG1179" s="74" t="s">
        <v>98</v>
      </c>
      <c r="AH1179" s="74" t="s">
        <v>108</v>
      </c>
      <c r="AI1179" s="74" t="s">
        <v>105</v>
      </c>
      <c r="AJ1179" s="75" t="s">
        <v>112</v>
      </c>
      <c r="AK1179" s="15" t="s">
        <v>133</v>
      </c>
    </row>
    <row r="1180" spans="33:37" x14ac:dyDescent="0.4">
      <c r="AG1180" s="74" t="s">
        <v>98</v>
      </c>
      <c r="AH1180" s="74" t="s">
        <v>108</v>
      </c>
      <c r="AI1180" s="74" t="s">
        <v>105</v>
      </c>
      <c r="AJ1180" s="74" t="s">
        <v>98</v>
      </c>
      <c r="AK1180" s="15" t="s">
        <v>133</v>
      </c>
    </row>
    <row r="1181" spans="33:37" x14ac:dyDescent="0.4">
      <c r="AG1181" s="74" t="s">
        <v>98</v>
      </c>
      <c r="AH1181" s="74" t="s">
        <v>108</v>
      </c>
      <c r="AI1181" s="75" t="s">
        <v>112</v>
      </c>
      <c r="AJ1181" s="74" t="s">
        <v>101</v>
      </c>
      <c r="AK1181" s="15" t="s">
        <v>102</v>
      </c>
    </row>
    <row r="1182" spans="33:37" x14ac:dyDescent="0.4">
      <c r="AG1182" s="74" t="s">
        <v>98</v>
      </c>
      <c r="AH1182" s="74" t="s">
        <v>108</v>
      </c>
      <c r="AI1182" s="75" t="s">
        <v>112</v>
      </c>
      <c r="AJ1182" s="74" t="s">
        <v>100</v>
      </c>
      <c r="AK1182" s="15" t="s">
        <v>102</v>
      </c>
    </row>
    <row r="1183" spans="33:37" x14ac:dyDescent="0.4">
      <c r="AG1183" s="74" t="s">
        <v>98</v>
      </c>
      <c r="AH1183" s="74" t="s">
        <v>108</v>
      </c>
      <c r="AI1183" s="75" t="s">
        <v>112</v>
      </c>
      <c r="AJ1183" s="74" t="s">
        <v>108</v>
      </c>
      <c r="AK1183" s="15" t="s">
        <v>102</v>
      </c>
    </row>
    <row r="1184" spans="33:37" x14ac:dyDescent="0.4">
      <c r="AG1184" s="74" t="s">
        <v>98</v>
      </c>
      <c r="AH1184" s="74" t="s">
        <v>108</v>
      </c>
      <c r="AI1184" s="75" t="s">
        <v>112</v>
      </c>
      <c r="AJ1184" s="74" t="s">
        <v>105</v>
      </c>
      <c r="AK1184" s="15" t="s">
        <v>102</v>
      </c>
    </row>
    <row r="1185" spans="33:37" x14ac:dyDescent="0.4">
      <c r="AG1185" s="74" t="s">
        <v>98</v>
      </c>
      <c r="AH1185" s="74" t="s">
        <v>108</v>
      </c>
      <c r="AI1185" s="75" t="s">
        <v>112</v>
      </c>
      <c r="AJ1185" s="75" t="s">
        <v>112</v>
      </c>
      <c r="AK1185" s="15" t="s">
        <v>133</v>
      </c>
    </row>
    <row r="1186" spans="33:37" x14ac:dyDescent="0.4">
      <c r="AG1186" s="74" t="s">
        <v>98</v>
      </c>
      <c r="AH1186" s="74" t="s">
        <v>108</v>
      </c>
      <c r="AI1186" s="75" t="s">
        <v>112</v>
      </c>
      <c r="AJ1186" s="74" t="s">
        <v>98</v>
      </c>
      <c r="AK1186" s="15" t="s">
        <v>133</v>
      </c>
    </row>
    <row r="1187" spans="33:37" x14ac:dyDescent="0.4">
      <c r="AG1187" s="74" t="s">
        <v>98</v>
      </c>
      <c r="AH1187" s="74" t="s">
        <v>108</v>
      </c>
      <c r="AI1187" s="74" t="s">
        <v>98</v>
      </c>
      <c r="AJ1187" s="74" t="s">
        <v>101</v>
      </c>
      <c r="AK1187" s="15" t="s">
        <v>102</v>
      </c>
    </row>
    <row r="1188" spans="33:37" x14ac:dyDescent="0.4">
      <c r="AG1188" s="74" t="s">
        <v>98</v>
      </c>
      <c r="AH1188" s="74" t="s">
        <v>108</v>
      </c>
      <c r="AI1188" s="74" t="s">
        <v>98</v>
      </c>
      <c r="AJ1188" s="74" t="s">
        <v>100</v>
      </c>
      <c r="AK1188" s="15" t="s">
        <v>102</v>
      </c>
    </row>
    <row r="1189" spans="33:37" x14ac:dyDescent="0.4">
      <c r="AG1189" s="74" t="s">
        <v>98</v>
      </c>
      <c r="AH1189" s="74" t="s">
        <v>108</v>
      </c>
      <c r="AI1189" s="74" t="s">
        <v>98</v>
      </c>
      <c r="AJ1189" s="74" t="s">
        <v>108</v>
      </c>
      <c r="AK1189" s="15" t="s">
        <v>102</v>
      </c>
    </row>
    <row r="1190" spans="33:37" x14ac:dyDescent="0.4">
      <c r="AG1190" s="74" t="s">
        <v>98</v>
      </c>
      <c r="AH1190" s="74" t="s">
        <v>108</v>
      </c>
      <c r="AI1190" s="74" t="s">
        <v>98</v>
      </c>
      <c r="AJ1190" s="74" t="s">
        <v>105</v>
      </c>
      <c r="AK1190" s="15" t="s">
        <v>102</v>
      </c>
    </row>
    <row r="1191" spans="33:37" x14ac:dyDescent="0.4">
      <c r="AG1191" s="74" t="s">
        <v>98</v>
      </c>
      <c r="AH1191" s="74" t="s">
        <v>108</v>
      </c>
      <c r="AI1191" s="74" t="s">
        <v>98</v>
      </c>
      <c r="AJ1191" s="75" t="s">
        <v>112</v>
      </c>
      <c r="AK1191" s="15" t="s">
        <v>133</v>
      </c>
    </row>
    <row r="1192" spans="33:37" x14ac:dyDescent="0.4">
      <c r="AG1192" s="74" t="s">
        <v>98</v>
      </c>
      <c r="AH1192" s="74" t="s">
        <v>108</v>
      </c>
      <c r="AI1192" s="74" t="s">
        <v>98</v>
      </c>
      <c r="AJ1192" s="74" t="s">
        <v>98</v>
      </c>
      <c r="AK1192" s="15" t="s">
        <v>133</v>
      </c>
    </row>
    <row r="1193" spans="33:37" x14ac:dyDescent="0.4">
      <c r="AG1193" s="74" t="s">
        <v>98</v>
      </c>
      <c r="AH1193" s="74" t="s">
        <v>105</v>
      </c>
      <c r="AI1193" s="74" t="s">
        <v>101</v>
      </c>
      <c r="AJ1193" s="74" t="s">
        <v>101</v>
      </c>
      <c r="AK1193" s="15" t="s">
        <v>102</v>
      </c>
    </row>
    <row r="1194" spans="33:37" x14ac:dyDescent="0.4">
      <c r="AG1194" s="74" t="s">
        <v>98</v>
      </c>
      <c r="AH1194" s="74" t="s">
        <v>105</v>
      </c>
      <c r="AI1194" s="74" t="s">
        <v>101</v>
      </c>
      <c r="AJ1194" s="74" t="s">
        <v>100</v>
      </c>
      <c r="AK1194" s="15" t="s">
        <v>102</v>
      </c>
    </row>
    <row r="1195" spans="33:37" x14ac:dyDescent="0.4">
      <c r="AG1195" s="74" t="s">
        <v>98</v>
      </c>
      <c r="AH1195" s="74" t="s">
        <v>105</v>
      </c>
      <c r="AI1195" s="74" t="s">
        <v>101</v>
      </c>
      <c r="AJ1195" s="74" t="s">
        <v>108</v>
      </c>
      <c r="AK1195" s="15" t="s">
        <v>102</v>
      </c>
    </row>
    <row r="1196" spans="33:37" x14ac:dyDescent="0.4">
      <c r="AG1196" s="74" t="s">
        <v>98</v>
      </c>
      <c r="AH1196" s="74" t="s">
        <v>105</v>
      </c>
      <c r="AI1196" s="74" t="s">
        <v>101</v>
      </c>
      <c r="AJ1196" s="74" t="s">
        <v>105</v>
      </c>
      <c r="AK1196" s="15" t="s">
        <v>102</v>
      </c>
    </row>
    <row r="1197" spans="33:37" x14ac:dyDescent="0.4">
      <c r="AG1197" s="74" t="s">
        <v>98</v>
      </c>
      <c r="AH1197" s="74" t="s">
        <v>105</v>
      </c>
      <c r="AI1197" s="74" t="s">
        <v>101</v>
      </c>
      <c r="AJ1197" s="75" t="s">
        <v>112</v>
      </c>
      <c r="AK1197" s="15" t="s">
        <v>102</v>
      </c>
    </row>
    <row r="1198" spans="33:37" x14ac:dyDescent="0.4">
      <c r="AG1198" s="74" t="s">
        <v>98</v>
      </c>
      <c r="AH1198" s="74" t="s">
        <v>105</v>
      </c>
      <c r="AI1198" s="74" t="s">
        <v>101</v>
      </c>
      <c r="AJ1198" s="74" t="s">
        <v>98</v>
      </c>
      <c r="AK1198" s="15" t="s">
        <v>102</v>
      </c>
    </row>
    <row r="1199" spans="33:37" x14ac:dyDescent="0.4">
      <c r="AG1199" s="74" t="s">
        <v>98</v>
      </c>
      <c r="AH1199" s="74" t="s">
        <v>105</v>
      </c>
      <c r="AI1199" s="74" t="s">
        <v>100</v>
      </c>
      <c r="AJ1199" s="74" t="s">
        <v>101</v>
      </c>
      <c r="AK1199" s="15" t="s">
        <v>102</v>
      </c>
    </row>
    <row r="1200" spans="33:37" x14ac:dyDescent="0.4">
      <c r="AG1200" s="74" t="s">
        <v>98</v>
      </c>
      <c r="AH1200" s="74" t="s">
        <v>105</v>
      </c>
      <c r="AI1200" s="74" t="s">
        <v>100</v>
      </c>
      <c r="AJ1200" s="74" t="s">
        <v>100</v>
      </c>
      <c r="AK1200" s="15" t="s">
        <v>102</v>
      </c>
    </row>
    <row r="1201" spans="33:37" x14ac:dyDescent="0.4">
      <c r="AG1201" s="74" t="s">
        <v>98</v>
      </c>
      <c r="AH1201" s="74" t="s">
        <v>105</v>
      </c>
      <c r="AI1201" s="74" t="s">
        <v>100</v>
      </c>
      <c r="AJ1201" s="74" t="s">
        <v>108</v>
      </c>
      <c r="AK1201" s="15" t="s">
        <v>102</v>
      </c>
    </row>
    <row r="1202" spans="33:37" x14ac:dyDescent="0.4">
      <c r="AG1202" s="74" t="s">
        <v>98</v>
      </c>
      <c r="AH1202" s="74" t="s">
        <v>105</v>
      </c>
      <c r="AI1202" s="74" t="s">
        <v>100</v>
      </c>
      <c r="AJ1202" s="74" t="s">
        <v>105</v>
      </c>
      <c r="AK1202" s="15" t="s">
        <v>102</v>
      </c>
    </row>
    <row r="1203" spans="33:37" x14ac:dyDescent="0.4">
      <c r="AG1203" s="74" t="s">
        <v>98</v>
      </c>
      <c r="AH1203" s="74" t="s">
        <v>105</v>
      </c>
      <c r="AI1203" s="74" t="s">
        <v>100</v>
      </c>
      <c r="AJ1203" s="75" t="s">
        <v>112</v>
      </c>
      <c r="AK1203" s="15" t="s">
        <v>102</v>
      </c>
    </row>
    <row r="1204" spans="33:37" x14ac:dyDescent="0.4">
      <c r="AG1204" s="74" t="s">
        <v>98</v>
      </c>
      <c r="AH1204" s="74" t="s">
        <v>105</v>
      </c>
      <c r="AI1204" s="74" t="s">
        <v>100</v>
      </c>
      <c r="AJ1204" s="74" t="s">
        <v>98</v>
      </c>
      <c r="AK1204" s="15" t="s">
        <v>102</v>
      </c>
    </row>
    <row r="1205" spans="33:37" x14ac:dyDescent="0.4">
      <c r="AG1205" s="74" t="s">
        <v>98</v>
      </c>
      <c r="AH1205" s="74" t="s">
        <v>105</v>
      </c>
      <c r="AI1205" s="74" t="s">
        <v>108</v>
      </c>
      <c r="AJ1205" s="74" t="s">
        <v>101</v>
      </c>
      <c r="AK1205" s="15" t="s">
        <v>102</v>
      </c>
    </row>
    <row r="1206" spans="33:37" x14ac:dyDescent="0.4">
      <c r="AG1206" s="74" t="s">
        <v>98</v>
      </c>
      <c r="AH1206" s="74" t="s">
        <v>105</v>
      </c>
      <c r="AI1206" s="74" t="s">
        <v>108</v>
      </c>
      <c r="AJ1206" s="74" t="s">
        <v>100</v>
      </c>
      <c r="AK1206" s="15" t="s">
        <v>102</v>
      </c>
    </row>
    <row r="1207" spans="33:37" x14ac:dyDescent="0.4">
      <c r="AG1207" s="74" t="s">
        <v>98</v>
      </c>
      <c r="AH1207" s="74" t="s">
        <v>105</v>
      </c>
      <c r="AI1207" s="74" t="s">
        <v>108</v>
      </c>
      <c r="AJ1207" s="74" t="s">
        <v>108</v>
      </c>
      <c r="AK1207" s="15" t="s">
        <v>102</v>
      </c>
    </row>
    <row r="1208" spans="33:37" x14ac:dyDescent="0.4">
      <c r="AG1208" s="74" t="s">
        <v>98</v>
      </c>
      <c r="AH1208" s="74" t="s">
        <v>105</v>
      </c>
      <c r="AI1208" s="74" t="s">
        <v>108</v>
      </c>
      <c r="AJ1208" s="74" t="s">
        <v>105</v>
      </c>
      <c r="AK1208" s="15" t="s">
        <v>102</v>
      </c>
    </row>
    <row r="1209" spans="33:37" x14ac:dyDescent="0.4">
      <c r="AG1209" s="74" t="s">
        <v>98</v>
      </c>
      <c r="AH1209" s="74" t="s">
        <v>105</v>
      </c>
      <c r="AI1209" s="74" t="s">
        <v>108</v>
      </c>
      <c r="AJ1209" s="75" t="s">
        <v>112</v>
      </c>
      <c r="AK1209" s="15" t="s">
        <v>102</v>
      </c>
    </row>
    <row r="1210" spans="33:37" x14ac:dyDescent="0.4">
      <c r="AG1210" s="74" t="s">
        <v>98</v>
      </c>
      <c r="AH1210" s="74" t="s">
        <v>105</v>
      </c>
      <c r="AI1210" s="74" t="s">
        <v>108</v>
      </c>
      <c r="AJ1210" s="74" t="s">
        <v>98</v>
      </c>
      <c r="AK1210" s="15" t="s">
        <v>102</v>
      </c>
    </row>
    <row r="1211" spans="33:37" x14ac:dyDescent="0.4">
      <c r="AG1211" s="74" t="s">
        <v>98</v>
      </c>
      <c r="AH1211" s="74" t="s">
        <v>105</v>
      </c>
      <c r="AI1211" s="74" t="s">
        <v>105</v>
      </c>
      <c r="AJ1211" s="74" t="s">
        <v>101</v>
      </c>
      <c r="AK1211" s="15" t="s">
        <v>102</v>
      </c>
    </row>
    <row r="1212" spans="33:37" x14ac:dyDescent="0.4">
      <c r="AG1212" s="74" t="s">
        <v>98</v>
      </c>
      <c r="AH1212" s="74" t="s">
        <v>105</v>
      </c>
      <c r="AI1212" s="74" t="s">
        <v>105</v>
      </c>
      <c r="AJ1212" s="74" t="s">
        <v>100</v>
      </c>
      <c r="AK1212" s="15" t="s">
        <v>102</v>
      </c>
    </row>
    <row r="1213" spans="33:37" x14ac:dyDescent="0.4">
      <c r="AG1213" s="74" t="s">
        <v>98</v>
      </c>
      <c r="AH1213" s="74" t="s">
        <v>105</v>
      </c>
      <c r="AI1213" s="74" t="s">
        <v>105</v>
      </c>
      <c r="AJ1213" s="74" t="s">
        <v>108</v>
      </c>
      <c r="AK1213" s="15" t="s">
        <v>102</v>
      </c>
    </row>
    <row r="1214" spans="33:37" x14ac:dyDescent="0.4">
      <c r="AG1214" s="74" t="s">
        <v>98</v>
      </c>
      <c r="AH1214" s="74" t="s">
        <v>105</v>
      </c>
      <c r="AI1214" s="74" t="s">
        <v>105</v>
      </c>
      <c r="AJ1214" s="74" t="s">
        <v>105</v>
      </c>
      <c r="AK1214" s="15" t="s">
        <v>102</v>
      </c>
    </row>
    <row r="1215" spans="33:37" x14ac:dyDescent="0.4">
      <c r="AG1215" s="74" t="s">
        <v>98</v>
      </c>
      <c r="AH1215" s="74" t="s">
        <v>105</v>
      </c>
      <c r="AI1215" s="74" t="s">
        <v>105</v>
      </c>
      <c r="AJ1215" s="75" t="s">
        <v>112</v>
      </c>
      <c r="AK1215" s="15" t="s">
        <v>133</v>
      </c>
    </row>
    <row r="1216" spans="33:37" x14ac:dyDescent="0.4">
      <c r="AG1216" s="74" t="s">
        <v>98</v>
      </c>
      <c r="AH1216" s="74" t="s">
        <v>105</v>
      </c>
      <c r="AI1216" s="74" t="s">
        <v>105</v>
      </c>
      <c r="AJ1216" s="74" t="s">
        <v>98</v>
      </c>
      <c r="AK1216" s="15" t="s">
        <v>133</v>
      </c>
    </row>
    <row r="1217" spans="33:37" x14ac:dyDescent="0.4">
      <c r="AG1217" s="74" t="s">
        <v>98</v>
      </c>
      <c r="AH1217" s="74" t="s">
        <v>105</v>
      </c>
      <c r="AI1217" s="75" t="s">
        <v>112</v>
      </c>
      <c r="AJ1217" s="74" t="s">
        <v>101</v>
      </c>
      <c r="AK1217" s="15" t="s">
        <v>102</v>
      </c>
    </row>
    <row r="1218" spans="33:37" x14ac:dyDescent="0.4">
      <c r="AG1218" s="74" t="s">
        <v>98</v>
      </c>
      <c r="AH1218" s="74" t="s">
        <v>105</v>
      </c>
      <c r="AI1218" s="75" t="s">
        <v>112</v>
      </c>
      <c r="AJ1218" s="74" t="s">
        <v>100</v>
      </c>
      <c r="AK1218" s="15" t="s">
        <v>102</v>
      </c>
    </row>
    <row r="1219" spans="33:37" x14ac:dyDescent="0.4">
      <c r="AG1219" s="74" t="s">
        <v>98</v>
      </c>
      <c r="AH1219" s="74" t="s">
        <v>105</v>
      </c>
      <c r="AI1219" s="75" t="s">
        <v>112</v>
      </c>
      <c r="AJ1219" s="74" t="s">
        <v>108</v>
      </c>
      <c r="AK1219" s="15" t="s">
        <v>102</v>
      </c>
    </row>
    <row r="1220" spans="33:37" x14ac:dyDescent="0.4">
      <c r="AG1220" s="74" t="s">
        <v>98</v>
      </c>
      <c r="AH1220" s="74" t="s">
        <v>105</v>
      </c>
      <c r="AI1220" s="75" t="s">
        <v>112</v>
      </c>
      <c r="AJ1220" s="74" t="s">
        <v>105</v>
      </c>
      <c r="AK1220" s="15" t="s">
        <v>102</v>
      </c>
    </row>
    <row r="1221" spans="33:37" x14ac:dyDescent="0.4">
      <c r="AG1221" s="74" t="s">
        <v>98</v>
      </c>
      <c r="AH1221" s="74" t="s">
        <v>105</v>
      </c>
      <c r="AI1221" s="75" t="s">
        <v>112</v>
      </c>
      <c r="AJ1221" s="75" t="s">
        <v>112</v>
      </c>
      <c r="AK1221" s="15" t="s">
        <v>133</v>
      </c>
    </row>
    <row r="1222" spans="33:37" x14ac:dyDescent="0.4">
      <c r="AG1222" s="74" t="s">
        <v>98</v>
      </c>
      <c r="AH1222" s="74" t="s">
        <v>105</v>
      </c>
      <c r="AI1222" s="75" t="s">
        <v>112</v>
      </c>
      <c r="AJ1222" s="74" t="s">
        <v>98</v>
      </c>
      <c r="AK1222" s="15" t="s">
        <v>133</v>
      </c>
    </row>
    <row r="1223" spans="33:37" x14ac:dyDescent="0.4">
      <c r="AG1223" s="74" t="s">
        <v>98</v>
      </c>
      <c r="AH1223" s="74" t="s">
        <v>105</v>
      </c>
      <c r="AI1223" s="74" t="s">
        <v>98</v>
      </c>
      <c r="AJ1223" s="74" t="s">
        <v>101</v>
      </c>
      <c r="AK1223" s="15" t="s">
        <v>102</v>
      </c>
    </row>
    <row r="1224" spans="33:37" x14ac:dyDescent="0.4">
      <c r="AG1224" s="74" t="s">
        <v>98</v>
      </c>
      <c r="AH1224" s="74" t="s">
        <v>105</v>
      </c>
      <c r="AI1224" s="74" t="s">
        <v>98</v>
      </c>
      <c r="AJ1224" s="74" t="s">
        <v>100</v>
      </c>
      <c r="AK1224" s="15" t="s">
        <v>102</v>
      </c>
    </row>
    <row r="1225" spans="33:37" x14ac:dyDescent="0.4">
      <c r="AG1225" s="74" t="s">
        <v>98</v>
      </c>
      <c r="AH1225" s="74" t="s">
        <v>105</v>
      </c>
      <c r="AI1225" s="74" t="s">
        <v>98</v>
      </c>
      <c r="AJ1225" s="74" t="s">
        <v>108</v>
      </c>
      <c r="AK1225" s="15" t="s">
        <v>102</v>
      </c>
    </row>
    <row r="1226" spans="33:37" x14ac:dyDescent="0.4">
      <c r="AG1226" s="74" t="s">
        <v>98</v>
      </c>
      <c r="AH1226" s="74" t="s">
        <v>105</v>
      </c>
      <c r="AI1226" s="74" t="s">
        <v>98</v>
      </c>
      <c r="AJ1226" s="74" t="s">
        <v>105</v>
      </c>
      <c r="AK1226" s="15" t="s">
        <v>102</v>
      </c>
    </row>
    <row r="1227" spans="33:37" x14ac:dyDescent="0.4">
      <c r="AG1227" s="74" t="s">
        <v>98</v>
      </c>
      <c r="AH1227" s="74" t="s">
        <v>105</v>
      </c>
      <c r="AI1227" s="74" t="s">
        <v>98</v>
      </c>
      <c r="AJ1227" s="75" t="s">
        <v>112</v>
      </c>
      <c r="AK1227" s="15" t="s">
        <v>133</v>
      </c>
    </row>
    <row r="1228" spans="33:37" x14ac:dyDescent="0.4">
      <c r="AG1228" s="74" t="s">
        <v>98</v>
      </c>
      <c r="AH1228" s="74" t="s">
        <v>105</v>
      </c>
      <c r="AI1228" s="74" t="s">
        <v>98</v>
      </c>
      <c r="AJ1228" s="74" t="s">
        <v>98</v>
      </c>
      <c r="AK1228" s="15" t="s">
        <v>133</v>
      </c>
    </row>
    <row r="1229" spans="33:37" x14ac:dyDescent="0.4">
      <c r="AG1229" s="74" t="s">
        <v>98</v>
      </c>
      <c r="AH1229" s="75" t="s">
        <v>112</v>
      </c>
      <c r="AI1229" s="74" t="s">
        <v>101</v>
      </c>
      <c r="AJ1229" s="74" t="s">
        <v>101</v>
      </c>
      <c r="AK1229" s="15" t="s">
        <v>102</v>
      </c>
    </row>
    <row r="1230" spans="33:37" x14ac:dyDescent="0.4">
      <c r="AG1230" s="74" t="s">
        <v>98</v>
      </c>
      <c r="AH1230" s="75" t="s">
        <v>112</v>
      </c>
      <c r="AI1230" s="74" t="s">
        <v>101</v>
      </c>
      <c r="AJ1230" s="74" t="s">
        <v>100</v>
      </c>
      <c r="AK1230" s="15" t="s">
        <v>102</v>
      </c>
    </row>
    <row r="1231" spans="33:37" x14ac:dyDescent="0.4">
      <c r="AG1231" s="74" t="s">
        <v>98</v>
      </c>
      <c r="AH1231" s="75" t="s">
        <v>112</v>
      </c>
      <c r="AI1231" s="74" t="s">
        <v>101</v>
      </c>
      <c r="AJ1231" s="74" t="s">
        <v>108</v>
      </c>
      <c r="AK1231" s="15" t="s">
        <v>102</v>
      </c>
    </row>
    <row r="1232" spans="33:37" x14ac:dyDescent="0.4">
      <c r="AG1232" s="74" t="s">
        <v>98</v>
      </c>
      <c r="AH1232" s="75" t="s">
        <v>112</v>
      </c>
      <c r="AI1232" s="74" t="s">
        <v>101</v>
      </c>
      <c r="AJ1232" s="74" t="s">
        <v>105</v>
      </c>
      <c r="AK1232" s="15" t="s">
        <v>102</v>
      </c>
    </row>
    <row r="1233" spans="33:37" x14ac:dyDescent="0.4">
      <c r="AG1233" s="74" t="s">
        <v>98</v>
      </c>
      <c r="AH1233" s="75" t="s">
        <v>112</v>
      </c>
      <c r="AI1233" s="74" t="s">
        <v>101</v>
      </c>
      <c r="AJ1233" s="75" t="s">
        <v>112</v>
      </c>
      <c r="AK1233" s="15" t="s">
        <v>102</v>
      </c>
    </row>
    <row r="1234" spans="33:37" x14ac:dyDescent="0.4">
      <c r="AG1234" s="74" t="s">
        <v>98</v>
      </c>
      <c r="AH1234" s="75" t="s">
        <v>112</v>
      </c>
      <c r="AI1234" s="74" t="s">
        <v>101</v>
      </c>
      <c r="AJ1234" s="74" t="s">
        <v>98</v>
      </c>
      <c r="AK1234" s="15" t="s">
        <v>102</v>
      </c>
    </row>
    <row r="1235" spans="33:37" x14ac:dyDescent="0.4">
      <c r="AG1235" s="74" t="s">
        <v>98</v>
      </c>
      <c r="AH1235" s="75" t="s">
        <v>112</v>
      </c>
      <c r="AI1235" s="74" t="s">
        <v>100</v>
      </c>
      <c r="AJ1235" s="74" t="s">
        <v>101</v>
      </c>
      <c r="AK1235" s="15" t="s">
        <v>102</v>
      </c>
    </row>
    <row r="1236" spans="33:37" x14ac:dyDescent="0.4">
      <c r="AG1236" s="74" t="s">
        <v>98</v>
      </c>
      <c r="AH1236" s="75" t="s">
        <v>112</v>
      </c>
      <c r="AI1236" s="74" t="s">
        <v>100</v>
      </c>
      <c r="AJ1236" s="74" t="s">
        <v>100</v>
      </c>
      <c r="AK1236" s="15" t="s">
        <v>102</v>
      </c>
    </row>
    <row r="1237" spans="33:37" x14ac:dyDescent="0.4">
      <c r="AG1237" s="74" t="s">
        <v>98</v>
      </c>
      <c r="AH1237" s="75" t="s">
        <v>112</v>
      </c>
      <c r="AI1237" s="74" t="s">
        <v>100</v>
      </c>
      <c r="AJ1237" s="74" t="s">
        <v>108</v>
      </c>
      <c r="AK1237" s="15" t="s">
        <v>102</v>
      </c>
    </row>
    <row r="1238" spans="33:37" x14ac:dyDescent="0.4">
      <c r="AG1238" s="74" t="s">
        <v>98</v>
      </c>
      <c r="AH1238" s="75" t="s">
        <v>112</v>
      </c>
      <c r="AI1238" s="74" t="s">
        <v>100</v>
      </c>
      <c r="AJ1238" s="74" t="s">
        <v>105</v>
      </c>
      <c r="AK1238" s="15" t="s">
        <v>102</v>
      </c>
    </row>
    <row r="1239" spans="33:37" x14ac:dyDescent="0.4">
      <c r="AG1239" s="74" t="s">
        <v>98</v>
      </c>
      <c r="AH1239" s="75" t="s">
        <v>112</v>
      </c>
      <c r="AI1239" s="74" t="s">
        <v>100</v>
      </c>
      <c r="AJ1239" s="75" t="s">
        <v>112</v>
      </c>
      <c r="AK1239" s="15" t="s">
        <v>102</v>
      </c>
    </row>
    <row r="1240" spans="33:37" x14ac:dyDescent="0.4">
      <c r="AG1240" s="74" t="s">
        <v>98</v>
      </c>
      <c r="AH1240" s="75" t="s">
        <v>112</v>
      </c>
      <c r="AI1240" s="74" t="s">
        <v>100</v>
      </c>
      <c r="AJ1240" s="74" t="s">
        <v>98</v>
      </c>
      <c r="AK1240" s="15" t="s">
        <v>102</v>
      </c>
    </row>
    <row r="1241" spans="33:37" x14ac:dyDescent="0.4">
      <c r="AG1241" s="74" t="s">
        <v>98</v>
      </c>
      <c r="AH1241" s="75" t="s">
        <v>112</v>
      </c>
      <c r="AI1241" s="74" t="s">
        <v>108</v>
      </c>
      <c r="AJ1241" s="74" t="s">
        <v>101</v>
      </c>
      <c r="AK1241" s="15" t="s">
        <v>102</v>
      </c>
    </row>
    <row r="1242" spans="33:37" x14ac:dyDescent="0.4">
      <c r="AG1242" s="74" t="s">
        <v>98</v>
      </c>
      <c r="AH1242" s="75" t="s">
        <v>112</v>
      </c>
      <c r="AI1242" s="74" t="s">
        <v>108</v>
      </c>
      <c r="AJ1242" s="74" t="s">
        <v>100</v>
      </c>
      <c r="AK1242" s="15" t="s">
        <v>102</v>
      </c>
    </row>
    <row r="1243" spans="33:37" x14ac:dyDescent="0.4">
      <c r="AG1243" s="74" t="s">
        <v>98</v>
      </c>
      <c r="AH1243" s="75" t="s">
        <v>112</v>
      </c>
      <c r="AI1243" s="74" t="s">
        <v>108</v>
      </c>
      <c r="AJ1243" s="74" t="s">
        <v>108</v>
      </c>
      <c r="AK1243" s="15" t="s">
        <v>102</v>
      </c>
    </row>
    <row r="1244" spans="33:37" x14ac:dyDescent="0.4">
      <c r="AG1244" s="74" t="s">
        <v>98</v>
      </c>
      <c r="AH1244" s="75" t="s">
        <v>112</v>
      </c>
      <c r="AI1244" s="74" t="s">
        <v>108</v>
      </c>
      <c r="AJ1244" s="74" t="s">
        <v>105</v>
      </c>
      <c r="AK1244" s="15" t="s">
        <v>102</v>
      </c>
    </row>
    <row r="1245" spans="33:37" x14ac:dyDescent="0.4">
      <c r="AG1245" s="74" t="s">
        <v>98</v>
      </c>
      <c r="AH1245" s="75" t="s">
        <v>112</v>
      </c>
      <c r="AI1245" s="74" t="s">
        <v>108</v>
      </c>
      <c r="AJ1245" s="75" t="s">
        <v>112</v>
      </c>
      <c r="AK1245" s="15" t="s">
        <v>102</v>
      </c>
    </row>
    <row r="1246" spans="33:37" x14ac:dyDescent="0.4">
      <c r="AG1246" s="74" t="s">
        <v>98</v>
      </c>
      <c r="AH1246" s="75" t="s">
        <v>112</v>
      </c>
      <c r="AI1246" s="74" t="s">
        <v>108</v>
      </c>
      <c r="AJ1246" s="74" t="s">
        <v>98</v>
      </c>
      <c r="AK1246" s="15" t="s">
        <v>102</v>
      </c>
    </row>
    <row r="1247" spans="33:37" x14ac:dyDescent="0.4">
      <c r="AG1247" s="74" t="s">
        <v>98</v>
      </c>
      <c r="AH1247" s="75" t="s">
        <v>112</v>
      </c>
      <c r="AI1247" s="74" t="s">
        <v>105</v>
      </c>
      <c r="AJ1247" s="74" t="s">
        <v>101</v>
      </c>
      <c r="AK1247" s="15" t="s">
        <v>102</v>
      </c>
    </row>
    <row r="1248" spans="33:37" x14ac:dyDescent="0.4">
      <c r="AG1248" s="74" t="s">
        <v>98</v>
      </c>
      <c r="AH1248" s="75" t="s">
        <v>112</v>
      </c>
      <c r="AI1248" s="74" t="s">
        <v>105</v>
      </c>
      <c r="AJ1248" s="74" t="s">
        <v>100</v>
      </c>
      <c r="AK1248" s="15" t="s">
        <v>102</v>
      </c>
    </row>
    <row r="1249" spans="33:37" x14ac:dyDescent="0.4">
      <c r="AG1249" s="74" t="s">
        <v>98</v>
      </c>
      <c r="AH1249" s="75" t="s">
        <v>112</v>
      </c>
      <c r="AI1249" s="74" t="s">
        <v>105</v>
      </c>
      <c r="AJ1249" s="74" t="s">
        <v>108</v>
      </c>
      <c r="AK1249" s="15" t="s">
        <v>102</v>
      </c>
    </row>
    <row r="1250" spans="33:37" x14ac:dyDescent="0.4">
      <c r="AG1250" s="74" t="s">
        <v>98</v>
      </c>
      <c r="AH1250" s="75" t="s">
        <v>112</v>
      </c>
      <c r="AI1250" s="74" t="s">
        <v>105</v>
      </c>
      <c r="AJ1250" s="74" t="s">
        <v>105</v>
      </c>
      <c r="AK1250" s="15" t="s">
        <v>102</v>
      </c>
    </row>
    <row r="1251" spans="33:37" x14ac:dyDescent="0.4">
      <c r="AG1251" s="74" t="s">
        <v>98</v>
      </c>
      <c r="AH1251" s="75" t="s">
        <v>112</v>
      </c>
      <c r="AI1251" s="74" t="s">
        <v>105</v>
      </c>
      <c r="AJ1251" s="75" t="s">
        <v>112</v>
      </c>
      <c r="AK1251" s="15" t="s">
        <v>133</v>
      </c>
    </row>
    <row r="1252" spans="33:37" x14ac:dyDescent="0.4">
      <c r="AG1252" s="74" t="s">
        <v>98</v>
      </c>
      <c r="AH1252" s="75" t="s">
        <v>112</v>
      </c>
      <c r="AI1252" s="74" t="s">
        <v>105</v>
      </c>
      <c r="AJ1252" s="74" t="s">
        <v>98</v>
      </c>
      <c r="AK1252" s="15" t="s">
        <v>133</v>
      </c>
    </row>
    <row r="1253" spans="33:37" x14ac:dyDescent="0.4">
      <c r="AG1253" s="74" t="s">
        <v>98</v>
      </c>
      <c r="AH1253" s="75" t="s">
        <v>112</v>
      </c>
      <c r="AI1253" s="75" t="s">
        <v>112</v>
      </c>
      <c r="AJ1253" s="74" t="s">
        <v>101</v>
      </c>
      <c r="AK1253" s="15" t="s">
        <v>102</v>
      </c>
    </row>
    <row r="1254" spans="33:37" x14ac:dyDescent="0.4">
      <c r="AG1254" s="74" t="s">
        <v>98</v>
      </c>
      <c r="AH1254" s="75" t="s">
        <v>112</v>
      </c>
      <c r="AI1254" s="75" t="s">
        <v>112</v>
      </c>
      <c r="AJ1254" s="74" t="s">
        <v>100</v>
      </c>
      <c r="AK1254" s="15" t="s">
        <v>102</v>
      </c>
    </row>
    <row r="1255" spans="33:37" x14ac:dyDescent="0.4">
      <c r="AG1255" s="74" t="s">
        <v>98</v>
      </c>
      <c r="AH1255" s="75" t="s">
        <v>112</v>
      </c>
      <c r="AI1255" s="75" t="s">
        <v>112</v>
      </c>
      <c r="AJ1255" s="74" t="s">
        <v>108</v>
      </c>
      <c r="AK1255" s="15" t="s">
        <v>102</v>
      </c>
    </row>
    <row r="1256" spans="33:37" x14ac:dyDescent="0.4">
      <c r="AG1256" s="74" t="s">
        <v>98</v>
      </c>
      <c r="AH1256" s="75" t="s">
        <v>112</v>
      </c>
      <c r="AI1256" s="75" t="s">
        <v>112</v>
      </c>
      <c r="AJ1256" s="74" t="s">
        <v>105</v>
      </c>
      <c r="AK1256" s="15" t="s">
        <v>102</v>
      </c>
    </row>
    <row r="1257" spans="33:37" x14ac:dyDescent="0.4">
      <c r="AG1257" s="74" t="s">
        <v>98</v>
      </c>
      <c r="AH1257" s="75" t="s">
        <v>112</v>
      </c>
      <c r="AI1257" s="75" t="s">
        <v>112</v>
      </c>
      <c r="AJ1257" s="75" t="s">
        <v>112</v>
      </c>
      <c r="AK1257" s="15" t="s">
        <v>133</v>
      </c>
    </row>
    <row r="1258" spans="33:37" x14ac:dyDescent="0.4">
      <c r="AG1258" s="74" t="s">
        <v>98</v>
      </c>
      <c r="AH1258" s="75" t="s">
        <v>112</v>
      </c>
      <c r="AI1258" s="75" t="s">
        <v>112</v>
      </c>
      <c r="AJ1258" s="74" t="s">
        <v>98</v>
      </c>
      <c r="AK1258" s="15" t="s">
        <v>133</v>
      </c>
    </row>
    <row r="1259" spans="33:37" x14ac:dyDescent="0.4">
      <c r="AG1259" s="74" t="s">
        <v>98</v>
      </c>
      <c r="AH1259" s="75" t="s">
        <v>112</v>
      </c>
      <c r="AI1259" s="74" t="s">
        <v>98</v>
      </c>
      <c r="AJ1259" s="74" t="s">
        <v>101</v>
      </c>
      <c r="AK1259" s="15" t="s">
        <v>102</v>
      </c>
    </row>
    <row r="1260" spans="33:37" x14ac:dyDescent="0.4">
      <c r="AG1260" s="74" t="s">
        <v>98</v>
      </c>
      <c r="AH1260" s="75" t="s">
        <v>112</v>
      </c>
      <c r="AI1260" s="74" t="s">
        <v>98</v>
      </c>
      <c r="AJ1260" s="74" t="s">
        <v>100</v>
      </c>
      <c r="AK1260" s="15" t="s">
        <v>102</v>
      </c>
    </row>
    <row r="1261" spans="33:37" x14ac:dyDescent="0.4">
      <c r="AG1261" s="74" t="s">
        <v>98</v>
      </c>
      <c r="AH1261" s="75" t="s">
        <v>112</v>
      </c>
      <c r="AI1261" s="74" t="s">
        <v>98</v>
      </c>
      <c r="AJ1261" s="74" t="s">
        <v>108</v>
      </c>
      <c r="AK1261" s="15" t="s">
        <v>102</v>
      </c>
    </row>
    <row r="1262" spans="33:37" x14ac:dyDescent="0.4">
      <c r="AG1262" s="74" t="s">
        <v>98</v>
      </c>
      <c r="AH1262" s="75" t="s">
        <v>112</v>
      </c>
      <c r="AI1262" s="74" t="s">
        <v>98</v>
      </c>
      <c r="AJ1262" s="74" t="s">
        <v>105</v>
      </c>
      <c r="AK1262" s="15" t="s">
        <v>102</v>
      </c>
    </row>
    <row r="1263" spans="33:37" x14ac:dyDescent="0.4">
      <c r="AG1263" s="74" t="s">
        <v>98</v>
      </c>
      <c r="AH1263" s="75" t="s">
        <v>112</v>
      </c>
      <c r="AI1263" s="74" t="s">
        <v>98</v>
      </c>
      <c r="AJ1263" s="75" t="s">
        <v>112</v>
      </c>
      <c r="AK1263" s="15" t="s">
        <v>133</v>
      </c>
    </row>
    <row r="1264" spans="33:37" x14ac:dyDescent="0.4">
      <c r="AG1264" s="74" t="s">
        <v>98</v>
      </c>
      <c r="AH1264" s="75" t="s">
        <v>112</v>
      </c>
      <c r="AI1264" s="74" t="s">
        <v>98</v>
      </c>
      <c r="AJ1264" s="74" t="s">
        <v>98</v>
      </c>
      <c r="AK1264" s="15" t="s">
        <v>133</v>
      </c>
    </row>
    <row r="1265" spans="33:37" x14ac:dyDescent="0.4">
      <c r="AG1265" s="74" t="s">
        <v>98</v>
      </c>
      <c r="AH1265" s="74" t="s">
        <v>98</v>
      </c>
      <c r="AI1265" s="74" t="s">
        <v>101</v>
      </c>
      <c r="AJ1265" s="74" t="s">
        <v>101</v>
      </c>
      <c r="AK1265" s="15" t="s">
        <v>102</v>
      </c>
    </row>
    <row r="1266" spans="33:37" x14ac:dyDescent="0.4">
      <c r="AG1266" s="74" t="s">
        <v>98</v>
      </c>
      <c r="AH1266" s="74" t="s">
        <v>98</v>
      </c>
      <c r="AI1266" s="74" t="s">
        <v>101</v>
      </c>
      <c r="AJ1266" s="74" t="s">
        <v>100</v>
      </c>
      <c r="AK1266" s="15" t="s">
        <v>102</v>
      </c>
    </row>
    <row r="1267" spans="33:37" x14ac:dyDescent="0.4">
      <c r="AG1267" s="74" t="s">
        <v>98</v>
      </c>
      <c r="AH1267" s="74" t="s">
        <v>98</v>
      </c>
      <c r="AI1267" s="74" t="s">
        <v>101</v>
      </c>
      <c r="AJ1267" s="74" t="s">
        <v>108</v>
      </c>
      <c r="AK1267" s="15" t="s">
        <v>102</v>
      </c>
    </row>
    <row r="1268" spans="33:37" x14ac:dyDescent="0.4">
      <c r="AG1268" s="74" t="s">
        <v>98</v>
      </c>
      <c r="AH1268" s="74" t="s">
        <v>98</v>
      </c>
      <c r="AI1268" s="74" t="s">
        <v>101</v>
      </c>
      <c r="AJ1268" s="74" t="s">
        <v>105</v>
      </c>
      <c r="AK1268" s="15" t="s">
        <v>102</v>
      </c>
    </row>
    <row r="1269" spans="33:37" x14ac:dyDescent="0.4">
      <c r="AG1269" s="74" t="s">
        <v>98</v>
      </c>
      <c r="AH1269" s="74" t="s">
        <v>98</v>
      </c>
      <c r="AI1269" s="74" t="s">
        <v>101</v>
      </c>
      <c r="AJ1269" s="75" t="s">
        <v>112</v>
      </c>
      <c r="AK1269" s="15" t="s">
        <v>102</v>
      </c>
    </row>
    <row r="1270" spans="33:37" x14ac:dyDescent="0.4">
      <c r="AG1270" s="74" t="s">
        <v>98</v>
      </c>
      <c r="AH1270" s="74" t="s">
        <v>98</v>
      </c>
      <c r="AI1270" s="74" t="s">
        <v>101</v>
      </c>
      <c r="AJ1270" s="74" t="s">
        <v>98</v>
      </c>
      <c r="AK1270" s="15" t="s">
        <v>102</v>
      </c>
    </row>
    <row r="1271" spans="33:37" x14ac:dyDescent="0.4">
      <c r="AG1271" s="74" t="s">
        <v>98</v>
      </c>
      <c r="AH1271" s="74" t="s">
        <v>98</v>
      </c>
      <c r="AI1271" s="74" t="s">
        <v>100</v>
      </c>
      <c r="AJ1271" s="74" t="s">
        <v>101</v>
      </c>
      <c r="AK1271" s="15" t="s">
        <v>102</v>
      </c>
    </row>
    <row r="1272" spans="33:37" x14ac:dyDescent="0.4">
      <c r="AG1272" s="74" t="s">
        <v>98</v>
      </c>
      <c r="AH1272" s="74" t="s">
        <v>98</v>
      </c>
      <c r="AI1272" s="74" t="s">
        <v>100</v>
      </c>
      <c r="AJ1272" s="74" t="s">
        <v>100</v>
      </c>
      <c r="AK1272" s="15" t="s">
        <v>102</v>
      </c>
    </row>
    <row r="1273" spans="33:37" x14ac:dyDescent="0.4">
      <c r="AG1273" s="74" t="s">
        <v>98</v>
      </c>
      <c r="AH1273" s="74" t="s">
        <v>98</v>
      </c>
      <c r="AI1273" s="74" t="s">
        <v>100</v>
      </c>
      <c r="AJ1273" s="74" t="s">
        <v>108</v>
      </c>
      <c r="AK1273" s="15" t="s">
        <v>102</v>
      </c>
    </row>
    <row r="1274" spans="33:37" x14ac:dyDescent="0.4">
      <c r="AG1274" s="74" t="s">
        <v>98</v>
      </c>
      <c r="AH1274" s="74" t="s">
        <v>98</v>
      </c>
      <c r="AI1274" s="74" t="s">
        <v>100</v>
      </c>
      <c r="AJ1274" s="74" t="s">
        <v>105</v>
      </c>
      <c r="AK1274" s="15" t="s">
        <v>102</v>
      </c>
    </row>
    <row r="1275" spans="33:37" x14ac:dyDescent="0.4">
      <c r="AG1275" s="74" t="s">
        <v>98</v>
      </c>
      <c r="AH1275" s="74" t="s">
        <v>98</v>
      </c>
      <c r="AI1275" s="74" t="s">
        <v>100</v>
      </c>
      <c r="AJ1275" s="75" t="s">
        <v>112</v>
      </c>
      <c r="AK1275" s="15" t="s">
        <v>102</v>
      </c>
    </row>
    <row r="1276" spans="33:37" x14ac:dyDescent="0.4">
      <c r="AG1276" s="74" t="s">
        <v>98</v>
      </c>
      <c r="AH1276" s="74" t="s">
        <v>98</v>
      </c>
      <c r="AI1276" s="74" t="s">
        <v>100</v>
      </c>
      <c r="AJ1276" s="74" t="s">
        <v>98</v>
      </c>
      <c r="AK1276" s="15" t="s">
        <v>102</v>
      </c>
    </row>
    <row r="1277" spans="33:37" x14ac:dyDescent="0.4">
      <c r="AG1277" s="74" t="s">
        <v>98</v>
      </c>
      <c r="AH1277" s="74" t="s">
        <v>98</v>
      </c>
      <c r="AI1277" s="74" t="s">
        <v>108</v>
      </c>
      <c r="AJ1277" s="74" t="s">
        <v>101</v>
      </c>
      <c r="AK1277" s="15" t="s">
        <v>102</v>
      </c>
    </row>
    <row r="1278" spans="33:37" x14ac:dyDescent="0.4">
      <c r="AG1278" s="74" t="s">
        <v>98</v>
      </c>
      <c r="AH1278" s="74" t="s">
        <v>98</v>
      </c>
      <c r="AI1278" s="74" t="s">
        <v>108</v>
      </c>
      <c r="AJ1278" s="74" t="s">
        <v>100</v>
      </c>
      <c r="AK1278" s="15" t="s">
        <v>102</v>
      </c>
    </row>
    <row r="1279" spans="33:37" x14ac:dyDescent="0.4">
      <c r="AG1279" s="74" t="s">
        <v>98</v>
      </c>
      <c r="AH1279" s="74" t="s">
        <v>98</v>
      </c>
      <c r="AI1279" s="74" t="s">
        <v>108</v>
      </c>
      <c r="AJ1279" s="74" t="s">
        <v>108</v>
      </c>
      <c r="AK1279" s="15" t="s">
        <v>102</v>
      </c>
    </row>
    <row r="1280" spans="33:37" x14ac:dyDescent="0.4">
      <c r="AG1280" s="74" t="s">
        <v>98</v>
      </c>
      <c r="AH1280" s="74" t="s">
        <v>98</v>
      </c>
      <c r="AI1280" s="74" t="s">
        <v>108</v>
      </c>
      <c r="AJ1280" s="74" t="s">
        <v>105</v>
      </c>
      <c r="AK1280" s="15" t="s">
        <v>102</v>
      </c>
    </row>
    <row r="1281" spans="33:37" x14ac:dyDescent="0.4">
      <c r="AG1281" s="74" t="s">
        <v>98</v>
      </c>
      <c r="AH1281" s="74" t="s">
        <v>98</v>
      </c>
      <c r="AI1281" s="74" t="s">
        <v>108</v>
      </c>
      <c r="AJ1281" s="75" t="s">
        <v>112</v>
      </c>
      <c r="AK1281" s="15" t="s">
        <v>102</v>
      </c>
    </row>
    <row r="1282" spans="33:37" x14ac:dyDescent="0.4">
      <c r="AG1282" s="74" t="s">
        <v>98</v>
      </c>
      <c r="AH1282" s="74" t="s">
        <v>98</v>
      </c>
      <c r="AI1282" s="74" t="s">
        <v>108</v>
      </c>
      <c r="AJ1282" s="74" t="s">
        <v>98</v>
      </c>
      <c r="AK1282" s="15" t="s">
        <v>102</v>
      </c>
    </row>
    <row r="1283" spans="33:37" x14ac:dyDescent="0.4">
      <c r="AG1283" s="74" t="s">
        <v>98</v>
      </c>
      <c r="AH1283" s="74" t="s">
        <v>98</v>
      </c>
      <c r="AI1283" s="74" t="s">
        <v>105</v>
      </c>
      <c r="AJ1283" s="74" t="s">
        <v>101</v>
      </c>
      <c r="AK1283" s="15" t="s">
        <v>102</v>
      </c>
    </row>
    <row r="1284" spans="33:37" x14ac:dyDescent="0.4">
      <c r="AG1284" s="74" t="s">
        <v>98</v>
      </c>
      <c r="AH1284" s="74" t="s">
        <v>98</v>
      </c>
      <c r="AI1284" s="74" t="s">
        <v>105</v>
      </c>
      <c r="AJ1284" s="74" t="s">
        <v>100</v>
      </c>
      <c r="AK1284" s="15" t="s">
        <v>102</v>
      </c>
    </row>
    <row r="1285" spans="33:37" x14ac:dyDescent="0.4">
      <c r="AG1285" s="74" t="s">
        <v>98</v>
      </c>
      <c r="AH1285" s="74" t="s">
        <v>98</v>
      </c>
      <c r="AI1285" s="74" t="s">
        <v>105</v>
      </c>
      <c r="AJ1285" s="74" t="s">
        <v>108</v>
      </c>
      <c r="AK1285" s="15" t="s">
        <v>102</v>
      </c>
    </row>
    <row r="1286" spans="33:37" x14ac:dyDescent="0.4">
      <c r="AG1286" s="74" t="s">
        <v>98</v>
      </c>
      <c r="AH1286" s="74" t="s">
        <v>98</v>
      </c>
      <c r="AI1286" s="74" t="s">
        <v>105</v>
      </c>
      <c r="AJ1286" s="74" t="s">
        <v>105</v>
      </c>
      <c r="AK1286" s="15" t="s">
        <v>102</v>
      </c>
    </row>
    <row r="1287" spans="33:37" x14ac:dyDescent="0.4">
      <c r="AG1287" s="74" t="s">
        <v>98</v>
      </c>
      <c r="AH1287" s="74" t="s">
        <v>98</v>
      </c>
      <c r="AI1287" s="74" t="s">
        <v>105</v>
      </c>
      <c r="AJ1287" s="75" t="s">
        <v>112</v>
      </c>
      <c r="AK1287" s="15" t="s">
        <v>133</v>
      </c>
    </row>
    <row r="1288" spans="33:37" x14ac:dyDescent="0.4">
      <c r="AG1288" s="74" t="s">
        <v>98</v>
      </c>
      <c r="AH1288" s="74" t="s">
        <v>98</v>
      </c>
      <c r="AI1288" s="74" t="s">
        <v>105</v>
      </c>
      <c r="AJ1288" s="74" t="s">
        <v>98</v>
      </c>
      <c r="AK1288" s="15" t="s">
        <v>133</v>
      </c>
    </row>
    <row r="1289" spans="33:37" x14ac:dyDescent="0.4">
      <c r="AG1289" s="74" t="s">
        <v>98</v>
      </c>
      <c r="AH1289" s="74" t="s">
        <v>98</v>
      </c>
      <c r="AI1289" s="75" t="s">
        <v>112</v>
      </c>
      <c r="AJ1289" s="74" t="s">
        <v>101</v>
      </c>
      <c r="AK1289" s="15" t="s">
        <v>102</v>
      </c>
    </row>
    <row r="1290" spans="33:37" x14ac:dyDescent="0.4">
      <c r="AG1290" s="74" t="s">
        <v>98</v>
      </c>
      <c r="AH1290" s="74" t="s">
        <v>98</v>
      </c>
      <c r="AI1290" s="75" t="s">
        <v>112</v>
      </c>
      <c r="AJ1290" s="74" t="s">
        <v>100</v>
      </c>
      <c r="AK1290" s="15" t="s">
        <v>102</v>
      </c>
    </row>
    <row r="1291" spans="33:37" x14ac:dyDescent="0.4">
      <c r="AG1291" s="74" t="s">
        <v>98</v>
      </c>
      <c r="AH1291" s="74" t="s">
        <v>98</v>
      </c>
      <c r="AI1291" s="75" t="s">
        <v>112</v>
      </c>
      <c r="AJ1291" s="74" t="s">
        <v>108</v>
      </c>
      <c r="AK1291" s="15" t="s">
        <v>102</v>
      </c>
    </row>
    <row r="1292" spans="33:37" x14ac:dyDescent="0.4">
      <c r="AG1292" s="74" t="s">
        <v>98</v>
      </c>
      <c r="AH1292" s="74" t="s">
        <v>98</v>
      </c>
      <c r="AI1292" s="75" t="s">
        <v>112</v>
      </c>
      <c r="AJ1292" s="74" t="s">
        <v>105</v>
      </c>
      <c r="AK1292" s="15" t="s">
        <v>102</v>
      </c>
    </row>
    <row r="1293" spans="33:37" x14ac:dyDescent="0.4">
      <c r="AG1293" s="74" t="s">
        <v>98</v>
      </c>
      <c r="AH1293" s="74" t="s">
        <v>98</v>
      </c>
      <c r="AI1293" s="75" t="s">
        <v>112</v>
      </c>
      <c r="AJ1293" s="75" t="s">
        <v>112</v>
      </c>
      <c r="AK1293" s="15" t="s">
        <v>133</v>
      </c>
    </row>
    <row r="1294" spans="33:37" x14ac:dyDescent="0.4">
      <c r="AG1294" s="74" t="s">
        <v>98</v>
      </c>
      <c r="AH1294" s="74" t="s">
        <v>98</v>
      </c>
      <c r="AI1294" s="75" t="s">
        <v>112</v>
      </c>
      <c r="AJ1294" s="74" t="s">
        <v>98</v>
      </c>
      <c r="AK1294" s="15" t="s">
        <v>133</v>
      </c>
    </row>
    <row r="1295" spans="33:37" x14ac:dyDescent="0.4">
      <c r="AG1295" s="74" t="s">
        <v>98</v>
      </c>
      <c r="AH1295" s="74" t="s">
        <v>98</v>
      </c>
      <c r="AI1295" s="74" t="s">
        <v>98</v>
      </c>
      <c r="AJ1295" s="74" t="s">
        <v>101</v>
      </c>
      <c r="AK1295" s="15" t="s">
        <v>102</v>
      </c>
    </row>
    <row r="1296" spans="33:37" x14ac:dyDescent="0.4">
      <c r="AG1296" s="74" t="s">
        <v>98</v>
      </c>
      <c r="AH1296" s="74" t="s">
        <v>98</v>
      </c>
      <c r="AI1296" s="74" t="s">
        <v>98</v>
      </c>
      <c r="AJ1296" s="74" t="s">
        <v>100</v>
      </c>
      <c r="AK1296" s="15" t="s">
        <v>102</v>
      </c>
    </row>
    <row r="1297" spans="33:37" x14ac:dyDescent="0.4">
      <c r="AG1297" s="74" t="s">
        <v>98</v>
      </c>
      <c r="AH1297" s="74" t="s">
        <v>98</v>
      </c>
      <c r="AI1297" s="74" t="s">
        <v>98</v>
      </c>
      <c r="AJ1297" s="74" t="s">
        <v>108</v>
      </c>
      <c r="AK1297" s="15" t="s">
        <v>102</v>
      </c>
    </row>
    <row r="1298" spans="33:37" x14ac:dyDescent="0.4">
      <c r="AG1298" s="74" t="s">
        <v>98</v>
      </c>
      <c r="AH1298" s="74" t="s">
        <v>98</v>
      </c>
      <c r="AI1298" s="74" t="s">
        <v>98</v>
      </c>
      <c r="AJ1298" s="74" t="s">
        <v>105</v>
      </c>
      <c r="AK1298" s="15" t="s">
        <v>102</v>
      </c>
    </row>
    <row r="1299" spans="33:37" x14ac:dyDescent="0.4">
      <c r="AG1299" s="74" t="s">
        <v>98</v>
      </c>
      <c r="AH1299" s="74" t="s">
        <v>98</v>
      </c>
      <c r="AI1299" s="74" t="s">
        <v>98</v>
      </c>
      <c r="AJ1299" s="75" t="s">
        <v>112</v>
      </c>
      <c r="AK1299" s="15" t="s">
        <v>133</v>
      </c>
    </row>
    <row r="1300" spans="33:37" x14ac:dyDescent="0.4">
      <c r="AG1300" s="74" t="s">
        <v>98</v>
      </c>
      <c r="AH1300" s="74" t="s">
        <v>98</v>
      </c>
      <c r="AI1300" s="74" t="s">
        <v>98</v>
      </c>
      <c r="AJ1300" s="74" t="s">
        <v>98</v>
      </c>
      <c r="AK1300" s="15" t="s">
        <v>133</v>
      </c>
    </row>
  </sheetData>
  <sheetProtection algorithmName="SHA-512" hashValue="Jay/8SeX5f2B3qKMECe901rsKZAXB8sOogYTDbNJk0bg8O37E4eaUa9+E19P0dHRP5aFF6A6h1dOOw9bqim2lw==" saltValue="C/iKt2WB4PzQqmfcJbItE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9.44140625" style="15" customWidth="1"/>
    <col min="5" max="5" width="28.21875" style="15" customWidth="1"/>
    <col min="6" max="6" width="24.77734375" style="15" customWidth="1"/>
    <col min="7" max="7" width="23" style="15" bestFit="1" customWidth="1"/>
    <col min="8" max="8" width="23.5546875" style="15" customWidth="1"/>
    <col min="9" max="9" width="14.5546875" style="15" customWidth="1"/>
    <col min="10" max="10" width="15" style="15" customWidth="1"/>
    <col min="11" max="11" width="17.21875" style="15" customWidth="1"/>
    <col min="12" max="27" width="9" style="15" customWidth="1"/>
    <col min="28" max="38" width="9" style="15" hidden="1" customWidth="1"/>
    <col min="39" max="39" width="9" style="15"/>
    <col min="40" max="41" width="9" style="15" customWidth="1"/>
    <col min="42" max="16384" width="9" style="15"/>
  </cols>
  <sheetData>
    <row r="1" spans="3:42" x14ac:dyDescent="0.4">
      <c r="W1" s="20"/>
      <c r="X1" s="20"/>
      <c r="Y1" s="20"/>
      <c r="Z1" s="20"/>
      <c r="AA1" s="20"/>
      <c r="AB1" s="20"/>
      <c r="AC1" s="20"/>
    </row>
    <row r="2" spans="3:42" x14ac:dyDescent="0.4">
      <c r="D2" s="18" t="s">
        <v>1926</v>
      </c>
      <c r="AB2" s="18" t="s">
        <v>134</v>
      </c>
      <c r="AF2" s="18" t="s">
        <v>76</v>
      </c>
    </row>
    <row r="3" spans="3:42" hidden="1" x14ac:dyDescent="0.4">
      <c r="C3" s="15">
        <v>5.0999999999999996</v>
      </c>
      <c r="D3" s="15">
        <v>5.2</v>
      </c>
      <c r="E3" s="15">
        <v>5.3</v>
      </c>
      <c r="F3" s="15">
        <v>5.4</v>
      </c>
      <c r="G3" s="15">
        <v>5.5</v>
      </c>
      <c r="H3" s="15">
        <v>5.6</v>
      </c>
      <c r="I3" s="15">
        <v>5.7</v>
      </c>
      <c r="J3" s="15">
        <v>5.8</v>
      </c>
      <c r="K3" s="15">
        <v>5.9</v>
      </c>
      <c r="AI3" s="20"/>
    </row>
    <row r="4" spans="3:42" s="17" customFormat="1" ht="44.25" customHeight="1" thickBot="1" x14ac:dyDescent="0.45">
      <c r="C4" s="61" t="s">
        <v>44</v>
      </c>
      <c r="D4" s="60" t="s">
        <v>135</v>
      </c>
      <c r="E4" s="60" t="s">
        <v>136</v>
      </c>
      <c r="F4" s="63" t="s">
        <v>79</v>
      </c>
      <c r="G4" s="61" t="s">
        <v>80</v>
      </c>
      <c r="H4" s="63" t="s">
        <v>81</v>
      </c>
      <c r="I4" s="63" t="s">
        <v>82</v>
      </c>
      <c r="J4" s="63" t="s">
        <v>83</v>
      </c>
      <c r="K4" s="62" t="s">
        <v>56</v>
      </c>
      <c r="L4" s="24"/>
      <c r="S4" s="24"/>
      <c r="AB4" s="17" t="s">
        <v>137</v>
      </c>
      <c r="AC4" s="17" t="s">
        <v>138</v>
      </c>
      <c r="AD4" s="17" t="s">
        <v>139</v>
      </c>
      <c r="AE4" s="17" t="s">
        <v>87</v>
      </c>
      <c r="AF4" s="17" t="s">
        <v>56</v>
      </c>
      <c r="AH4" s="132" t="s">
        <v>88</v>
      </c>
      <c r="AI4" s="17" t="s">
        <v>89</v>
      </c>
      <c r="AJ4" s="17" t="s">
        <v>90</v>
      </c>
      <c r="AK4" s="17" t="s">
        <v>91</v>
      </c>
      <c r="AL4" s="133" t="s">
        <v>92</v>
      </c>
    </row>
    <row r="5" spans="3:42" ht="17.399999999999999" thickTop="1" x14ac:dyDescent="0.4">
      <c r="C5" s="58" t="str">
        <f>IF('Site and production details'!C5= 0, "", 'Site and production details'!C5)</f>
        <v/>
      </c>
      <c r="D5" s="155"/>
      <c r="E5" s="194" t="s">
        <v>93</v>
      </c>
      <c r="F5" s="212" t="s">
        <v>94</v>
      </c>
      <c r="G5" s="119" t="s">
        <v>95</v>
      </c>
      <c r="H5" s="257" t="s">
        <v>96</v>
      </c>
      <c r="I5" s="212"/>
      <c r="J5" s="212"/>
      <c r="K5" s="174"/>
      <c r="AB5" s="15" t="s">
        <v>140</v>
      </c>
      <c r="AC5" s="21">
        <v>80.000010000000003</v>
      </c>
      <c r="AD5" s="21">
        <v>10000000</v>
      </c>
      <c r="AE5" s="15" t="s">
        <v>98</v>
      </c>
      <c r="AF5" s="15" t="s">
        <v>141</v>
      </c>
      <c r="AH5" s="15" t="s">
        <v>100</v>
      </c>
      <c r="AI5" s="15" t="s">
        <v>101</v>
      </c>
      <c r="AJ5" s="15" t="s">
        <v>101</v>
      </c>
      <c r="AK5" s="15" t="s">
        <v>101</v>
      </c>
      <c r="AL5" s="15" t="s">
        <v>102</v>
      </c>
    </row>
    <row r="6" spans="3:42" x14ac:dyDescent="0.4">
      <c r="C6" s="58" t="str">
        <f>C5</f>
        <v/>
      </c>
      <c r="D6" s="155"/>
      <c r="E6" s="120" t="str">
        <f>IF(E5 = "Select", "", E5)</f>
        <v/>
      </c>
      <c r="F6" s="30" t="s">
        <v>94</v>
      </c>
      <c r="G6" s="58" t="s">
        <v>103</v>
      </c>
      <c r="H6" s="258" t="s">
        <v>104</v>
      </c>
      <c r="I6" s="30"/>
      <c r="J6" s="30"/>
      <c r="K6" s="175"/>
      <c r="AB6" s="15" t="s">
        <v>140</v>
      </c>
      <c r="AC6" s="21">
        <v>50</v>
      </c>
      <c r="AD6" s="21">
        <v>80.000010000000003</v>
      </c>
      <c r="AE6" s="15" t="s">
        <v>105</v>
      </c>
      <c r="AH6" s="15" t="s">
        <v>100</v>
      </c>
      <c r="AI6" s="15" t="s">
        <v>101</v>
      </c>
      <c r="AJ6" s="15" t="s">
        <v>101</v>
      </c>
      <c r="AK6" s="15" t="s">
        <v>100</v>
      </c>
      <c r="AL6" s="15" t="s">
        <v>102</v>
      </c>
      <c r="AM6" s="20"/>
    </row>
    <row r="7" spans="3:42" x14ac:dyDescent="0.4">
      <c r="C7" s="58" t="str">
        <f t="shared" ref="C7:C52" si="0">C6</f>
        <v/>
      </c>
      <c r="D7" s="155"/>
      <c r="E7" s="120" t="str">
        <f>IF(E5 = "Select", "", E5)</f>
        <v/>
      </c>
      <c r="F7" s="30" t="s">
        <v>94</v>
      </c>
      <c r="G7" s="58" t="s">
        <v>106</v>
      </c>
      <c r="H7" s="258" t="s">
        <v>107</v>
      </c>
      <c r="I7" s="30"/>
      <c r="J7" s="30"/>
      <c r="K7" s="175"/>
      <c r="AB7" s="15" t="s">
        <v>140</v>
      </c>
      <c r="AC7" s="21">
        <v>35</v>
      </c>
      <c r="AD7" s="21">
        <v>50</v>
      </c>
      <c r="AE7" s="15" t="s">
        <v>108</v>
      </c>
      <c r="AH7" s="15" t="s">
        <v>100</v>
      </c>
      <c r="AI7" s="15" t="s">
        <v>101</v>
      </c>
      <c r="AJ7" s="15" t="s">
        <v>101</v>
      </c>
      <c r="AK7" s="15" t="s">
        <v>108</v>
      </c>
      <c r="AL7" s="15" t="s">
        <v>102</v>
      </c>
      <c r="AM7" s="20"/>
    </row>
    <row r="8" spans="3:42" x14ac:dyDescent="0.4">
      <c r="C8" s="58" t="str">
        <f t="shared" si="0"/>
        <v/>
      </c>
      <c r="D8" s="155"/>
      <c r="E8" s="120" t="str">
        <f>IF(E5 = "Select", "", E5)</f>
        <v/>
      </c>
      <c r="F8" s="30" t="s">
        <v>94</v>
      </c>
      <c r="G8" s="58" t="s">
        <v>109</v>
      </c>
      <c r="H8" s="258" t="s">
        <v>110</v>
      </c>
      <c r="I8" s="30"/>
      <c r="J8" s="30"/>
      <c r="K8" s="175"/>
      <c r="AB8" s="15" t="s">
        <v>140</v>
      </c>
      <c r="AC8" s="21">
        <v>15</v>
      </c>
      <c r="AD8" s="21">
        <v>35</v>
      </c>
      <c r="AE8" s="15" t="s">
        <v>100</v>
      </c>
      <c r="AH8" s="15" t="s">
        <v>100</v>
      </c>
      <c r="AI8" s="15" t="s">
        <v>101</v>
      </c>
      <c r="AJ8" s="15" t="s">
        <v>101</v>
      </c>
      <c r="AK8" s="15" t="s">
        <v>105</v>
      </c>
      <c r="AL8" s="15" t="s">
        <v>102</v>
      </c>
      <c r="AM8" s="20"/>
    </row>
    <row r="9" spans="3:42" x14ac:dyDescent="0.4">
      <c r="C9" s="58" t="str">
        <f t="shared" si="0"/>
        <v/>
      </c>
      <c r="D9" s="155"/>
      <c r="E9" s="120" t="str">
        <f t="shared" ref="E9" si="1">IF(E8 = "Select", "", E8)</f>
        <v/>
      </c>
      <c r="F9" s="212" t="s">
        <v>116</v>
      </c>
      <c r="G9" s="119" t="s">
        <v>95</v>
      </c>
      <c r="H9" s="257" t="s">
        <v>96</v>
      </c>
      <c r="I9" s="212"/>
      <c r="J9" s="212"/>
      <c r="K9" s="174"/>
      <c r="AB9" s="15" t="s">
        <v>140</v>
      </c>
      <c r="AC9" s="21">
        <v>0</v>
      </c>
      <c r="AD9" s="21">
        <v>15</v>
      </c>
      <c r="AE9" s="15" t="s">
        <v>101</v>
      </c>
      <c r="AF9" s="15" t="s">
        <v>111</v>
      </c>
      <c r="AH9" s="15" t="s">
        <v>100</v>
      </c>
      <c r="AI9" s="15" t="s">
        <v>101</v>
      </c>
      <c r="AJ9" s="15" t="s">
        <v>101</v>
      </c>
      <c r="AK9" s="15" t="s">
        <v>98</v>
      </c>
      <c r="AL9" s="15" t="s">
        <v>102</v>
      </c>
      <c r="AO9" s="20"/>
      <c r="AP9" s="20"/>
    </row>
    <row r="10" spans="3:42" x14ac:dyDescent="0.4">
      <c r="C10" s="58" t="str">
        <f t="shared" si="0"/>
        <v/>
      </c>
      <c r="D10" s="155"/>
      <c r="E10" s="120" t="str">
        <f t="shared" ref="E10" si="2">IF(E8 = "Select", "", E8)</f>
        <v/>
      </c>
      <c r="F10" s="30" t="s">
        <v>116</v>
      </c>
      <c r="G10" s="58" t="s">
        <v>103</v>
      </c>
      <c r="H10" s="258" t="s">
        <v>104</v>
      </c>
      <c r="I10" s="30"/>
      <c r="J10" s="30"/>
      <c r="K10" s="175"/>
      <c r="Y10" s="20"/>
      <c r="Z10" s="20"/>
      <c r="AA10" s="20"/>
      <c r="AB10" s="15" t="s">
        <v>142</v>
      </c>
      <c r="AC10" s="21">
        <v>0</v>
      </c>
      <c r="AD10" s="21">
        <v>20</v>
      </c>
      <c r="AE10" s="15" t="s">
        <v>98</v>
      </c>
      <c r="AF10" s="15" t="s">
        <v>111</v>
      </c>
      <c r="AH10" s="15" t="s">
        <v>100</v>
      </c>
      <c r="AI10" s="15" t="s">
        <v>101</v>
      </c>
      <c r="AJ10" s="15" t="s">
        <v>100</v>
      </c>
      <c r="AK10" s="15" t="s">
        <v>101</v>
      </c>
      <c r="AL10" s="15" t="s">
        <v>102</v>
      </c>
      <c r="AO10" s="20"/>
      <c r="AP10" s="20"/>
    </row>
    <row r="11" spans="3:42" x14ac:dyDescent="0.4">
      <c r="C11" s="58" t="str">
        <f t="shared" si="0"/>
        <v/>
      </c>
      <c r="D11" s="155"/>
      <c r="E11" s="120" t="str">
        <f t="shared" ref="E11" si="3">IF(E8 = "Select", "", E8)</f>
        <v/>
      </c>
      <c r="F11" s="30" t="s">
        <v>116</v>
      </c>
      <c r="G11" s="58" t="s">
        <v>106</v>
      </c>
      <c r="H11" s="258" t="s">
        <v>107</v>
      </c>
      <c r="I11" s="30"/>
      <c r="J11" s="30"/>
      <c r="K11" s="175"/>
      <c r="AB11" s="15" t="s">
        <v>142</v>
      </c>
      <c r="AC11" s="21">
        <v>20</v>
      </c>
      <c r="AD11" s="21">
        <v>40.000010000000003</v>
      </c>
      <c r="AE11" s="15" t="s">
        <v>105</v>
      </c>
      <c r="AH11" s="15" t="s">
        <v>100</v>
      </c>
      <c r="AI11" s="15" t="s">
        <v>101</v>
      </c>
      <c r="AJ11" s="15" t="s">
        <v>100</v>
      </c>
      <c r="AK11" s="15" t="s">
        <v>100</v>
      </c>
      <c r="AL11" s="15" t="s">
        <v>102</v>
      </c>
      <c r="AO11" s="20"/>
      <c r="AP11" s="20"/>
    </row>
    <row r="12" spans="3:42" x14ac:dyDescent="0.4">
      <c r="C12" s="58" t="str">
        <f t="shared" si="0"/>
        <v/>
      </c>
      <c r="D12" s="155"/>
      <c r="E12" s="120" t="str">
        <f t="shared" ref="E12" si="4">IF(E11 = "Select", "", E11)</f>
        <v/>
      </c>
      <c r="F12" s="30" t="s">
        <v>116</v>
      </c>
      <c r="G12" s="58" t="s">
        <v>109</v>
      </c>
      <c r="H12" s="258" t="s">
        <v>110</v>
      </c>
      <c r="I12" s="30"/>
      <c r="J12" s="30"/>
      <c r="K12" s="175"/>
      <c r="AB12" s="15" t="s">
        <v>142</v>
      </c>
      <c r="AC12" s="21">
        <v>40.000010000000003</v>
      </c>
      <c r="AD12" s="21">
        <v>60.000010000000003</v>
      </c>
      <c r="AE12" s="15" t="s">
        <v>108</v>
      </c>
      <c r="AH12" s="15" t="s">
        <v>100</v>
      </c>
      <c r="AI12" s="15" t="s">
        <v>101</v>
      </c>
      <c r="AJ12" s="15" t="s">
        <v>100</v>
      </c>
      <c r="AK12" s="15" t="s">
        <v>108</v>
      </c>
      <c r="AL12" s="15" t="s">
        <v>102</v>
      </c>
      <c r="AO12" s="20"/>
      <c r="AP12" s="20"/>
    </row>
    <row r="13" spans="3:42" x14ac:dyDescent="0.4">
      <c r="C13" s="58" t="str">
        <f t="shared" si="0"/>
        <v/>
      </c>
      <c r="D13" s="155"/>
      <c r="E13" s="120" t="str">
        <f t="shared" ref="E13" si="5">IF(E11 = "Select", "", E11)</f>
        <v/>
      </c>
      <c r="F13" s="212" t="s">
        <v>117</v>
      </c>
      <c r="G13" s="119" t="s">
        <v>95</v>
      </c>
      <c r="H13" s="257" t="s">
        <v>96</v>
      </c>
      <c r="I13" s="212"/>
      <c r="J13" s="212"/>
      <c r="K13" s="174"/>
      <c r="Y13" s="20"/>
      <c r="Z13" s="20"/>
      <c r="AA13" s="20"/>
      <c r="AB13" s="15" t="s">
        <v>142</v>
      </c>
      <c r="AC13" s="21">
        <v>60.000010000000003</v>
      </c>
      <c r="AD13" s="21">
        <v>80.000010000000003</v>
      </c>
      <c r="AE13" s="15" t="s">
        <v>100</v>
      </c>
      <c r="AH13" s="15" t="s">
        <v>100</v>
      </c>
      <c r="AI13" s="15" t="s">
        <v>101</v>
      </c>
      <c r="AJ13" s="15" t="s">
        <v>100</v>
      </c>
      <c r="AK13" s="15" t="s">
        <v>105</v>
      </c>
      <c r="AL13" s="15" t="s">
        <v>102</v>
      </c>
    </row>
    <row r="14" spans="3:42" x14ac:dyDescent="0.4">
      <c r="C14" s="58" t="str">
        <f t="shared" si="0"/>
        <v/>
      </c>
      <c r="D14" s="155"/>
      <c r="E14" s="120" t="str">
        <f t="shared" ref="E14" si="6">IF(E11 = "Select", "", E11)</f>
        <v/>
      </c>
      <c r="F14" s="30" t="s">
        <v>117</v>
      </c>
      <c r="G14" s="58" t="s">
        <v>103</v>
      </c>
      <c r="H14" s="258" t="s">
        <v>104</v>
      </c>
      <c r="I14" s="30"/>
      <c r="J14" s="30"/>
      <c r="K14" s="175"/>
      <c r="AB14" s="15" t="s">
        <v>142</v>
      </c>
      <c r="AC14" s="21">
        <v>80.000010000000003</v>
      </c>
      <c r="AD14" s="21">
        <v>10000000</v>
      </c>
      <c r="AE14" s="15" t="s">
        <v>101</v>
      </c>
      <c r="AF14" s="15" t="s">
        <v>141</v>
      </c>
      <c r="AH14" s="15" t="s">
        <v>100</v>
      </c>
      <c r="AI14" s="15" t="s">
        <v>101</v>
      </c>
      <c r="AJ14" s="15" t="s">
        <v>100</v>
      </c>
      <c r="AK14" s="15" t="s">
        <v>98</v>
      </c>
      <c r="AL14" s="15" t="s">
        <v>102</v>
      </c>
    </row>
    <row r="15" spans="3:42" x14ac:dyDescent="0.4">
      <c r="C15" s="58" t="str">
        <f t="shared" si="0"/>
        <v/>
      </c>
      <c r="D15" s="155"/>
      <c r="E15" s="120" t="str">
        <f t="shared" ref="E15" si="7">IF(E14 = "Select", "", E14)</f>
        <v/>
      </c>
      <c r="F15" s="30" t="s">
        <v>117</v>
      </c>
      <c r="G15" s="58" t="s">
        <v>106</v>
      </c>
      <c r="H15" s="258" t="s">
        <v>107</v>
      </c>
      <c r="I15" s="30"/>
      <c r="J15" s="30"/>
      <c r="K15" s="175"/>
      <c r="AB15" s="15" t="s">
        <v>143</v>
      </c>
      <c r="AC15" s="21">
        <v>0</v>
      </c>
      <c r="AD15" s="21">
        <v>3.1E-2</v>
      </c>
      <c r="AE15" s="15" t="s">
        <v>98</v>
      </c>
      <c r="AH15" s="15" t="s">
        <v>100</v>
      </c>
      <c r="AI15" s="15" t="s">
        <v>101</v>
      </c>
      <c r="AJ15" s="15" t="s">
        <v>108</v>
      </c>
      <c r="AK15" s="15" t="s">
        <v>101</v>
      </c>
      <c r="AL15" s="15" t="s">
        <v>102</v>
      </c>
    </row>
    <row r="16" spans="3:42" x14ac:dyDescent="0.4">
      <c r="C16" s="58" t="str">
        <f t="shared" si="0"/>
        <v/>
      </c>
      <c r="D16" s="155"/>
      <c r="E16" s="120" t="str">
        <f t="shared" ref="E16" si="8">IF(E14 = "Select", "", E14)</f>
        <v/>
      </c>
      <c r="F16" s="30" t="s">
        <v>117</v>
      </c>
      <c r="G16" s="58" t="s">
        <v>109</v>
      </c>
      <c r="H16" s="258" t="s">
        <v>110</v>
      </c>
      <c r="I16" s="30"/>
      <c r="J16" s="30"/>
      <c r="K16" s="175"/>
      <c r="AB16" s="15" t="s">
        <v>143</v>
      </c>
      <c r="AC16" s="21">
        <v>3.1E-2</v>
      </c>
      <c r="AD16" s="21">
        <v>0.12600001</v>
      </c>
      <c r="AE16" s="15" t="s">
        <v>105</v>
      </c>
      <c r="AH16" s="15" t="s">
        <v>100</v>
      </c>
      <c r="AI16" s="15" t="s">
        <v>101</v>
      </c>
      <c r="AJ16" s="15" t="s">
        <v>108</v>
      </c>
      <c r="AK16" s="15" t="s">
        <v>100</v>
      </c>
      <c r="AL16" s="15" t="s">
        <v>102</v>
      </c>
    </row>
    <row r="17" spans="3:38" x14ac:dyDescent="0.4">
      <c r="C17" s="58" t="str">
        <f t="shared" si="0"/>
        <v/>
      </c>
      <c r="D17" s="155"/>
      <c r="E17" s="120" t="str">
        <f t="shared" ref="E17" si="9">IF(E14 = "Select", "", E14)</f>
        <v/>
      </c>
      <c r="F17" s="212" t="s">
        <v>122</v>
      </c>
      <c r="G17" s="119" t="s">
        <v>95</v>
      </c>
      <c r="H17" s="257" t="s">
        <v>96</v>
      </c>
      <c r="I17" s="212"/>
      <c r="J17" s="212"/>
      <c r="K17" s="174"/>
      <c r="AB17" s="15" t="s">
        <v>143</v>
      </c>
      <c r="AC17" s="21">
        <v>0.12600001</v>
      </c>
      <c r="AD17" s="21">
        <v>0.18700000999999999</v>
      </c>
      <c r="AE17" s="15" t="s">
        <v>108</v>
      </c>
      <c r="AH17" s="15" t="s">
        <v>100</v>
      </c>
      <c r="AI17" s="15" t="s">
        <v>101</v>
      </c>
      <c r="AJ17" s="15" t="s">
        <v>108</v>
      </c>
      <c r="AK17" s="15" t="s">
        <v>108</v>
      </c>
      <c r="AL17" s="15" t="s">
        <v>102</v>
      </c>
    </row>
    <row r="18" spans="3:38" x14ac:dyDescent="0.4">
      <c r="C18" s="58" t="str">
        <f t="shared" si="0"/>
        <v/>
      </c>
      <c r="D18" s="155"/>
      <c r="E18" s="120" t="str">
        <f t="shared" ref="E18" si="10">IF(E17 = "Select", "", E17)</f>
        <v/>
      </c>
      <c r="F18" s="30" t="s">
        <v>122</v>
      </c>
      <c r="G18" s="58" t="s">
        <v>103</v>
      </c>
      <c r="H18" s="258" t="s">
        <v>104</v>
      </c>
      <c r="I18" s="30"/>
      <c r="J18" s="30"/>
      <c r="K18" s="175"/>
      <c r="AB18" s="15" t="s">
        <v>143</v>
      </c>
      <c r="AC18" s="21">
        <v>0.18700000999999999</v>
      </c>
      <c r="AD18" s="21">
        <v>0.23700001000000001</v>
      </c>
      <c r="AE18" s="15" t="s">
        <v>100</v>
      </c>
      <c r="AH18" s="15" t="s">
        <v>100</v>
      </c>
      <c r="AI18" s="15" t="s">
        <v>101</v>
      </c>
      <c r="AJ18" s="15" t="s">
        <v>108</v>
      </c>
      <c r="AK18" s="15" t="s">
        <v>105</v>
      </c>
      <c r="AL18" s="15" t="s">
        <v>102</v>
      </c>
    </row>
    <row r="19" spans="3:38" x14ac:dyDescent="0.4">
      <c r="C19" s="58" t="str">
        <f t="shared" si="0"/>
        <v/>
      </c>
      <c r="D19" s="155"/>
      <c r="E19" s="120" t="str">
        <f t="shared" ref="E19" si="11">IF(E17 = "Select", "", E17)</f>
        <v/>
      </c>
      <c r="F19" s="30" t="s">
        <v>122</v>
      </c>
      <c r="G19" s="58" t="s">
        <v>106</v>
      </c>
      <c r="H19" s="258" t="s">
        <v>107</v>
      </c>
      <c r="I19" s="30"/>
      <c r="J19" s="30"/>
      <c r="K19" s="175"/>
      <c r="O19" s="70"/>
      <c r="AB19" s="15" t="s">
        <v>143</v>
      </c>
      <c r="AC19" s="21">
        <v>0.23700001000000001</v>
      </c>
      <c r="AD19" s="21">
        <v>10000000</v>
      </c>
      <c r="AE19" s="15" t="s">
        <v>101</v>
      </c>
      <c r="AF19" s="15" t="s">
        <v>141</v>
      </c>
      <c r="AH19" s="15" t="s">
        <v>100</v>
      </c>
      <c r="AI19" s="15" t="s">
        <v>101</v>
      </c>
      <c r="AJ19" s="15" t="s">
        <v>108</v>
      </c>
      <c r="AK19" s="15" t="s">
        <v>98</v>
      </c>
      <c r="AL19" s="15" t="s">
        <v>102</v>
      </c>
    </row>
    <row r="20" spans="3:38" x14ac:dyDescent="0.4">
      <c r="C20" s="58" t="str">
        <f t="shared" si="0"/>
        <v/>
      </c>
      <c r="D20" s="155"/>
      <c r="E20" s="123" t="str">
        <f t="shared" ref="E20" si="12">IF(E17 = "Select", "", E17)</f>
        <v/>
      </c>
      <c r="F20" s="213" t="s">
        <v>122</v>
      </c>
      <c r="G20" s="122" t="s">
        <v>109</v>
      </c>
      <c r="H20" s="259" t="s">
        <v>110</v>
      </c>
      <c r="I20" s="213"/>
      <c r="J20" s="213"/>
      <c r="K20" s="176"/>
      <c r="AB20" s="15" t="s">
        <v>144</v>
      </c>
      <c r="AC20" s="21">
        <v>0</v>
      </c>
      <c r="AD20" s="21">
        <v>1.2</v>
      </c>
      <c r="AE20" s="15" t="s">
        <v>98</v>
      </c>
      <c r="AF20" s="15" t="s">
        <v>111</v>
      </c>
      <c r="AH20" s="15" t="s">
        <v>100</v>
      </c>
      <c r="AI20" s="15" t="s">
        <v>101</v>
      </c>
      <c r="AJ20" s="15" t="s">
        <v>105</v>
      </c>
      <c r="AK20" s="15" t="s">
        <v>101</v>
      </c>
      <c r="AL20" s="15" t="s">
        <v>102</v>
      </c>
    </row>
    <row r="21" spans="3:38" x14ac:dyDescent="0.4">
      <c r="C21" s="58" t="str">
        <f t="shared" si="0"/>
        <v/>
      </c>
      <c r="D21" s="155"/>
      <c r="E21" s="194" t="s">
        <v>93</v>
      </c>
      <c r="F21" s="212" t="s">
        <v>94</v>
      </c>
      <c r="G21" s="119" t="s">
        <v>95</v>
      </c>
      <c r="H21" s="257" t="str">
        <f>H5</f>
        <v>0-30</v>
      </c>
      <c r="I21" s="212"/>
      <c r="J21" s="212"/>
      <c r="K21" s="174"/>
      <c r="AB21" s="15" t="s">
        <v>144</v>
      </c>
      <c r="AC21" s="21">
        <v>1.2000010000000001</v>
      </c>
      <c r="AD21" s="21">
        <v>3.0000100000000001</v>
      </c>
      <c r="AE21" s="15" t="s">
        <v>105</v>
      </c>
      <c r="AH21" s="15" t="s">
        <v>100</v>
      </c>
      <c r="AI21" s="15" t="s">
        <v>101</v>
      </c>
      <c r="AJ21" s="15" t="s">
        <v>105</v>
      </c>
      <c r="AK21" s="15" t="s">
        <v>100</v>
      </c>
      <c r="AL21" s="15" t="s">
        <v>102</v>
      </c>
    </row>
    <row r="22" spans="3:38" x14ac:dyDescent="0.4">
      <c r="C22" s="58" t="str">
        <f t="shared" si="0"/>
        <v/>
      </c>
      <c r="D22" s="155"/>
      <c r="E22" s="116" t="str">
        <f>IF(E21 = "Select", "", E21)</f>
        <v/>
      </c>
      <c r="F22" s="30" t="s">
        <v>94</v>
      </c>
      <c r="G22" s="58" t="s">
        <v>103</v>
      </c>
      <c r="H22" s="258" t="str">
        <f t="shared" ref="H22:H52" si="13">H6</f>
        <v>31-100</v>
      </c>
      <c r="I22" s="30"/>
      <c r="J22" s="30"/>
      <c r="K22" s="175"/>
      <c r="AB22" s="15" t="s">
        <v>144</v>
      </c>
      <c r="AC22" s="21">
        <v>3.0000100000000001</v>
      </c>
      <c r="AD22" s="21">
        <v>3.9000010000000001</v>
      </c>
      <c r="AE22" s="15" t="s">
        <v>108</v>
      </c>
      <c r="AH22" s="15" t="s">
        <v>100</v>
      </c>
      <c r="AI22" s="15" t="s">
        <v>101</v>
      </c>
      <c r="AJ22" s="15" t="s">
        <v>105</v>
      </c>
      <c r="AK22" s="15" t="s">
        <v>108</v>
      </c>
      <c r="AL22" s="15" t="s">
        <v>102</v>
      </c>
    </row>
    <row r="23" spans="3:38" x14ac:dyDescent="0.4">
      <c r="C23" s="58" t="str">
        <f t="shared" si="0"/>
        <v/>
      </c>
      <c r="D23" s="155"/>
      <c r="E23" s="116" t="str">
        <f>IF(E21 = "Select", "", E21)</f>
        <v/>
      </c>
      <c r="F23" s="30" t="s">
        <v>94</v>
      </c>
      <c r="G23" s="58" t="s">
        <v>106</v>
      </c>
      <c r="H23" s="258" t="str">
        <f t="shared" si="13"/>
        <v>101-150</v>
      </c>
      <c r="I23" s="30"/>
      <c r="J23" s="30"/>
      <c r="K23" s="175"/>
      <c r="AB23" s="15" t="s">
        <v>144</v>
      </c>
      <c r="AC23" s="21">
        <v>3.9000010000000001</v>
      </c>
      <c r="AD23" s="21">
        <v>4.800001</v>
      </c>
      <c r="AE23" s="15" t="s">
        <v>100</v>
      </c>
      <c r="AH23" s="15" t="s">
        <v>100</v>
      </c>
      <c r="AI23" s="15" t="s">
        <v>101</v>
      </c>
      <c r="AJ23" s="15" t="s">
        <v>105</v>
      </c>
      <c r="AK23" s="15" t="s">
        <v>105</v>
      </c>
      <c r="AL23" s="15" t="s">
        <v>102</v>
      </c>
    </row>
    <row r="24" spans="3:38" x14ac:dyDescent="0.4">
      <c r="C24" s="58" t="str">
        <f t="shared" si="0"/>
        <v/>
      </c>
      <c r="D24" s="155"/>
      <c r="E24" s="116" t="str">
        <f>IF(E21 = "Select", "", E21)</f>
        <v/>
      </c>
      <c r="F24" s="213" t="s">
        <v>94</v>
      </c>
      <c r="G24" s="122" t="s">
        <v>109</v>
      </c>
      <c r="H24" s="259" t="str">
        <f t="shared" si="13"/>
        <v>500+</v>
      </c>
      <c r="I24" s="213"/>
      <c r="J24" s="213"/>
      <c r="K24" s="176"/>
      <c r="AB24" s="15" t="s">
        <v>144</v>
      </c>
      <c r="AC24" s="21">
        <v>4.800001</v>
      </c>
      <c r="AD24" s="21">
        <v>10000000</v>
      </c>
      <c r="AE24" s="15" t="s">
        <v>101</v>
      </c>
      <c r="AF24" s="15" t="s">
        <v>141</v>
      </c>
      <c r="AH24" s="15" t="s">
        <v>100</v>
      </c>
      <c r="AI24" s="15" t="s">
        <v>101</v>
      </c>
      <c r="AJ24" s="15" t="s">
        <v>105</v>
      </c>
      <c r="AK24" s="15" t="s">
        <v>98</v>
      </c>
      <c r="AL24" s="15" t="s">
        <v>102</v>
      </c>
    </row>
    <row r="25" spans="3:38" x14ac:dyDescent="0.4">
      <c r="C25" s="58" t="str">
        <f t="shared" si="0"/>
        <v/>
      </c>
      <c r="D25" s="155"/>
      <c r="E25" s="116" t="str">
        <f>IF(E21 = "Select", "", E21)</f>
        <v/>
      </c>
      <c r="F25" s="30" t="s">
        <v>116</v>
      </c>
      <c r="G25" s="58" t="s">
        <v>95</v>
      </c>
      <c r="H25" s="258" t="str">
        <f t="shared" si="13"/>
        <v>0-30</v>
      </c>
      <c r="I25" s="30"/>
      <c r="J25" s="30"/>
      <c r="K25" s="175"/>
      <c r="AB25" s="15" t="s">
        <v>145</v>
      </c>
      <c r="AC25" s="21">
        <v>0.83000010000000002</v>
      </c>
      <c r="AD25" s="21">
        <v>10000000</v>
      </c>
      <c r="AE25" s="15" t="s">
        <v>98</v>
      </c>
      <c r="AF25" s="15" t="s">
        <v>141</v>
      </c>
      <c r="AH25" s="15" t="s">
        <v>100</v>
      </c>
      <c r="AI25" s="15" t="s">
        <v>101</v>
      </c>
      <c r="AJ25" s="15" t="s">
        <v>98</v>
      </c>
      <c r="AK25" s="15" t="s">
        <v>101</v>
      </c>
      <c r="AL25" s="15" t="s">
        <v>102</v>
      </c>
    </row>
    <row r="26" spans="3:38" x14ac:dyDescent="0.4">
      <c r="C26" s="58" t="str">
        <f t="shared" si="0"/>
        <v/>
      </c>
      <c r="D26" s="155"/>
      <c r="E26" s="116" t="str">
        <f>IF(E21 = "Select", "", E21)</f>
        <v/>
      </c>
      <c r="F26" s="30" t="s">
        <v>116</v>
      </c>
      <c r="G26" s="58" t="s">
        <v>103</v>
      </c>
      <c r="H26" s="258" t="str">
        <f t="shared" si="13"/>
        <v>31-100</v>
      </c>
      <c r="I26" s="30"/>
      <c r="J26" s="30"/>
      <c r="K26" s="175"/>
      <c r="AB26" s="15" t="s">
        <v>145</v>
      </c>
      <c r="AC26" s="21">
        <v>0.59000010000000003</v>
      </c>
      <c r="AD26" s="21">
        <v>0.83000010000000002</v>
      </c>
      <c r="AE26" s="15" t="s">
        <v>105</v>
      </c>
      <c r="AH26" s="15" t="s">
        <v>100</v>
      </c>
      <c r="AI26" s="15" t="s">
        <v>101</v>
      </c>
      <c r="AJ26" s="15" t="s">
        <v>98</v>
      </c>
      <c r="AK26" s="15" t="s">
        <v>100</v>
      </c>
      <c r="AL26" s="15" t="s">
        <v>102</v>
      </c>
    </row>
    <row r="27" spans="3:38" x14ac:dyDescent="0.4">
      <c r="C27" s="58" t="str">
        <f t="shared" si="0"/>
        <v/>
      </c>
      <c r="D27" s="155"/>
      <c r="E27" s="116" t="str">
        <f>IF(E21 = "Select", "", E21)</f>
        <v/>
      </c>
      <c r="F27" s="30" t="s">
        <v>116</v>
      </c>
      <c r="G27" s="58" t="s">
        <v>106</v>
      </c>
      <c r="H27" s="258" t="str">
        <f t="shared" si="13"/>
        <v>101-150</v>
      </c>
      <c r="I27" s="30"/>
      <c r="J27" s="30"/>
      <c r="K27" s="175"/>
      <c r="AB27" s="15" t="s">
        <v>145</v>
      </c>
      <c r="AC27" s="21">
        <v>0.47000009999999998</v>
      </c>
      <c r="AD27" s="21">
        <v>0.59000010000000003</v>
      </c>
      <c r="AE27" s="15" t="s">
        <v>108</v>
      </c>
      <c r="AH27" s="15" t="s">
        <v>100</v>
      </c>
      <c r="AI27" s="15" t="s">
        <v>101</v>
      </c>
      <c r="AJ27" s="15" t="s">
        <v>98</v>
      </c>
      <c r="AK27" s="15" t="s">
        <v>108</v>
      </c>
      <c r="AL27" s="15" t="s">
        <v>102</v>
      </c>
    </row>
    <row r="28" spans="3:38" x14ac:dyDescent="0.4">
      <c r="C28" s="58" t="str">
        <f t="shared" si="0"/>
        <v/>
      </c>
      <c r="D28" s="155"/>
      <c r="E28" s="116" t="str">
        <f>IF(E21 = "Select", "", E21)</f>
        <v/>
      </c>
      <c r="F28" s="213" t="s">
        <v>116</v>
      </c>
      <c r="G28" s="122" t="s">
        <v>109</v>
      </c>
      <c r="H28" s="259" t="str">
        <f t="shared" si="13"/>
        <v>500+</v>
      </c>
      <c r="I28" s="213"/>
      <c r="J28" s="213"/>
      <c r="K28" s="176"/>
      <c r="AB28" s="15" t="s">
        <v>145</v>
      </c>
      <c r="AC28" s="21">
        <v>0.35000009999999998</v>
      </c>
      <c r="AD28" s="21">
        <v>0.47000009999999998</v>
      </c>
      <c r="AE28" s="15" t="s">
        <v>100</v>
      </c>
      <c r="AH28" s="15" t="s">
        <v>100</v>
      </c>
      <c r="AI28" s="15" t="s">
        <v>101</v>
      </c>
      <c r="AJ28" s="15" t="s">
        <v>98</v>
      </c>
      <c r="AK28" s="15" t="s">
        <v>105</v>
      </c>
      <c r="AL28" s="15" t="s">
        <v>102</v>
      </c>
    </row>
    <row r="29" spans="3:38" x14ac:dyDescent="0.4">
      <c r="C29" s="58" t="str">
        <f t="shared" si="0"/>
        <v/>
      </c>
      <c r="D29" s="155"/>
      <c r="E29" s="116" t="str">
        <f>IF(E21 = "Select", "", E21)</f>
        <v/>
      </c>
      <c r="F29" s="30" t="s">
        <v>117</v>
      </c>
      <c r="G29" s="58" t="s">
        <v>95</v>
      </c>
      <c r="H29" s="258" t="str">
        <f t="shared" si="13"/>
        <v>0-30</v>
      </c>
      <c r="I29" s="30"/>
      <c r="J29" s="30"/>
      <c r="K29" s="175"/>
      <c r="AB29" s="15" t="s">
        <v>145</v>
      </c>
      <c r="AC29" s="21">
        <v>0</v>
      </c>
      <c r="AD29" s="21">
        <v>0.35000009999999998</v>
      </c>
      <c r="AE29" s="15" t="s">
        <v>101</v>
      </c>
      <c r="AF29" s="15" t="s">
        <v>111</v>
      </c>
      <c r="AH29" s="15" t="s">
        <v>100</v>
      </c>
      <c r="AI29" s="15" t="s">
        <v>101</v>
      </c>
      <c r="AJ29" s="15" t="s">
        <v>98</v>
      </c>
      <c r="AK29" s="15" t="s">
        <v>98</v>
      </c>
      <c r="AL29" s="15" t="s">
        <v>102</v>
      </c>
    </row>
    <row r="30" spans="3:38" x14ac:dyDescent="0.4">
      <c r="C30" s="58" t="str">
        <f t="shared" si="0"/>
        <v/>
      </c>
      <c r="D30" s="155"/>
      <c r="E30" s="116" t="str">
        <f>IF(E21 = "Select", "", E21)</f>
        <v/>
      </c>
      <c r="F30" s="30" t="s">
        <v>117</v>
      </c>
      <c r="G30" s="58" t="s">
        <v>103</v>
      </c>
      <c r="H30" s="258" t="str">
        <f t="shared" si="13"/>
        <v>31-100</v>
      </c>
      <c r="I30" s="30"/>
      <c r="J30" s="30"/>
      <c r="K30" s="175"/>
      <c r="AB30" s="15" t="s">
        <v>146</v>
      </c>
      <c r="AC30" s="21">
        <v>8.0000099999999996</v>
      </c>
      <c r="AD30" s="21">
        <v>100</v>
      </c>
      <c r="AE30" s="15" t="s">
        <v>98</v>
      </c>
      <c r="AH30" s="15" t="s">
        <v>100</v>
      </c>
      <c r="AI30" s="15" t="s">
        <v>100</v>
      </c>
      <c r="AJ30" s="15" t="s">
        <v>101</v>
      </c>
      <c r="AK30" s="15" t="s">
        <v>101</v>
      </c>
      <c r="AL30" s="15" t="s">
        <v>102</v>
      </c>
    </row>
    <row r="31" spans="3:38" x14ac:dyDescent="0.4">
      <c r="C31" s="58" t="str">
        <f t="shared" si="0"/>
        <v/>
      </c>
      <c r="D31" s="155"/>
      <c r="E31" s="116" t="str">
        <f>IF(E21 = "Select", "", E21)</f>
        <v/>
      </c>
      <c r="F31" s="30" t="s">
        <v>117</v>
      </c>
      <c r="G31" s="58" t="s">
        <v>106</v>
      </c>
      <c r="H31" s="258" t="str">
        <f t="shared" si="13"/>
        <v>101-150</v>
      </c>
      <c r="I31" s="30"/>
      <c r="J31" s="30"/>
      <c r="K31" s="175"/>
      <c r="AB31" s="15" t="s">
        <v>146</v>
      </c>
      <c r="AC31" s="21">
        <v>6</v>
      </c>
      <c r="AD31" s="21">
        <v>8.0000099999999996</v>
      </c>
      <c r="AE31" s="15" t="s">
        <v>105</v>
      </c>
      <c r="AH31" s="15" t="s">
        <v>100</v>
      </c>
      <c r="AI31" s="15" t="s">
        <v>100</v>
      </c>
      <c r="AJ31" s="15" t="s">
        <v>101</v>
      </c>
      <c r="AK31" s="15" t="s">
        <v>100</v>
      </c>
      <c r="AL31" s="15" t="s">
        <v>102</v>
      </c>
    </row>
    <row r="32" spans="3:38" x14ac:dyDescent="0.4">
      <c r="C32" s="58" t="str">
        <f t="shared" si="0"/>
        <v/>
      </c>
      <c r="D32" s="155"/>
      <c r="E32" s="116" t="str">
        <f>IF(E21 = "Select", "", E21)</f>
        <v/>
      </c>
      <c r="F32" s="213" t="s">
        <v>117</v>
      </c>
      <c r="G32" s="122" t="s">
        <v>109</v>
      </c>
      <c r="H32" s="259" t="str">
        <f t="shared" si="13"/>
        <v>500+</v>
      </c>
      <c r="I32" s="213"/>
      <c r="J32" s="213"/>
      <c r="K32" s="176"/>
      <c r="AB32" s="15" t="s">
        <v>146</v>
      </c>
      <c r="AC32" s="21">
        <v>4</v>
      </c>
      <c r="AD32" s="21">
        <v>6</v>
      </c>
      <c r="AE32" s="15" t="s">
        <v>108</v>
      </c>
      <c r="AH32" s="15" t="s">
        <v>100</v>
      </c>
      <c r="AI32" s="15" t="s">
        <v>100</v>
      </c>
      <c r="AJ32" s="15" t="s">
        <v>101</v>
      </c>
      <c r="AK32" s="15" t="s">
        <v>108</v>
      </c>
      <c r="AL32" s="15" t="s">
        <v>102</v>
      </c>
    </row>
    <row r="33" spans="3:38" x14ac:dyDescent="0.4">
      <c r="C33" s="58" t="str">
        <f t="shared" si="0"/>
        <v/>
      </c>
      <c r="D33" s="155"/>
      <c r="E33" s="116" t="str">
        <f>IF(E21 = "Select", "", E21)</f>
        <v/>
      </c>
      <c r="F33" s="212" t="s">
        <v>122</v>
      </c>
      <c r="G33" s="119" t="s">
        <v>95</v>
      </c>
      <c r="H33" s="257" t="str">
        <f t="shared" si="13"/>
        <v>0-30</v>
      </c>
      <c r="I33" s="212"/>
      <c r="J33" s="212"/>
      <c r="K33" s="174"/>
      <c r="AB33" s="15" t="s">
        <v>146</v>
      </c>
      <c r="AC33" s="21">
        <v>2</v>
      </c>
      <c r="AD33" s="21">
        <v>4</v>
      </c>
      <c r="AE33" s="15" t="s">
        <v>100</v>
      </c>
      <c r="AH33" s="15" t="s">
        <v>100</v>
      </c>
      <c r="AI33" s="15" t="s">
        <v>100</v>
      </c>
      <c r="AJ33" s="15" t="s">
        <v>101</v>
      </c>
      <c r="AK33" s="15" t="s">
        <v>105</v>
      </c>
      <c r="AL33" s="15" t="s">
        <v>102</v>
      </c>
    </row>
    <row r="34" spans="3:38" x14ac:dyDescent="0.4">
      <c r="C34" s="58" t="str">
        <f t="shared" si="0"/>
        <v/>
      </c>
      <c r="D34" s="155"/>
      <c r="E34" s="116" t="str">
        <f>IF(E21 = "Select", "", E21)</f>
        <v/>
      </c>
      <c r="F34" s="30" t="s">
        <v>122</v>
      </c>
      <c r="G34" s="58" t="s">
        <v>103</v>
      </c>
      <c r="H34" s="258" t="str">
        <f t="shared" si="13"/>
        <v>31-100</v>
      </c>
      <c r="I34" s="30"/>
      <c r="J34" s="30"/>
      <c r="K34" s="175"/>
      <c r="AB34" s="15" t="s">
        <v>146</v>
      </c>
      <c r="AC34" s="21">
        <v>0</v>
      </c>
      <c r="AD34" s="21">
        <v>2</v>
      </c>
      <c r="AE34" s="15" t="s">
        <v>101</v>
      </c>
      <c r="AF34" s="15" t="s">
        <v>111</v>
      </c>
      <c r="AH34" s="15" t="s">
        <v>100</v>
      </c>
      <c r="AI34" s="15" t="s">
        <v>100</v>
      </c>
      <c r="AJ34" s="15" t="s">
        <v>101</v>
      </c>
      <c r="AK34" s="15" t="s">
        <v>98</v>
      </c>
      <c r="AL34" s="15" t="s">
        <v>102</v>
      </c>
    </row>
    <row r="35" spans="3:38" x14ac:dyDescent="0.4">
      <c r="C35" s="58" t="str">
        <f t="shared" si="0"/>
        <v/>
      </c>
      <c r="D35" s="155"/>
      <c r="E35" s="116" t="str">
        <f>IF(E21 = "Select", "", E21)</f>
        <v/>
      </c>
      <c r="F35" s="30" t="s">
        <v>122</v>
      </c>
      <c r="G35" s="58" t="s">
        <v>106</v>
      </c>
      <c r="H35" s="258" t="str">
        <f t="shared" si="13"/>
        <v>101-150</v>
      </c>
      <c r="I35" s="30"/>
      <c r="J35" s="30"/>
      <c r="K35" s="175"/>
      <c r="AB35" s="15" t="s">
        <v>147</v>
      </c>
      <c r="AC35" s="21">
        <v>16.00001</v>
      </c>
      <c r="AD35" s="21">
        <v>10000000</v>
      </c>
      <c r="AE35" s="15" t="s">
        <v>98</v>
      </c>
      <c r="AF35" s="15" t="s">
        <v>141</v>
      </c>
      <c r="AH35" s="15" t="s">
        <v>100</v>
      </c>
      <c r="AI35" s="15" t="s">
        <v>100</v>
      </c>
      <c r="AJ35" s="15" t="s">
        <v>100</v>
      </c>
      <c r="AK35" s="15" t="s">
        <v>101</v>
      </c>
      <c r="AL35" s="15" t="s">
        <v>102</v>
      </c>
    </row>
    <row r="36" spans="3:38" x14ac:dyDescent="0.4">
      <c r="C36" s="58" t="str">
        <f t="shared" si="0"/>
        <v/>
      </c>
      <c r="D36" s="155"/>
      <c r="E36" s="117" t="str">
        <f>IF(E21 = "Select", "", E21)</f>
        <v/>
      </c>
      <c r="F36" s="213" t="s">
        <v>122</v>
      </c>
      <c r="G36" s="122" t="s">
        <v>109</v>
      </c>
      <c r="H36" s="259" t="str">
        <f t="shared" si="13"/>
        <v>500+</v>
      </c>
      <c r="I36" s="213"/>
      <c r="J36" s="213"/>
      <c r="K36" s="176"/>
      <c r="AB36" s="15" t="s">
        <v>147</v>
      </c>
      <c r="AC36" s="21">
        <v>11.7</v>
      </c>
      <c r="AD36" s="21">
        <v>16.00001</v>
      </c>
      <c r="AE36" s="15" t="s">
        <v>105</v>
      </c>
      <c r="AH36" s="15" t="s">
        <v>100</v>
      </c>
      <c r="AI36" s="15" t="s">
        <v>100</v>
      </c>
      <c r="AJ36" s="15" t="s">
        <v>100</v>
      </c>
      <c r="AK36" s="15" t="s">
        <v>100</v>
      </c>
      <c r="AL36" s="15" t="s">
        <v>102</v>
      </c>
    </row>
    <row r="37" spans="3:38" x14ac:dyDescent="0.4">
      <c r="C37" s="58" t="str">
        <f t="shared" si="0"/>
        <v/>
      </c>
      <c r="D37" s="155"/>
      <c r="E37" s="194" t="s">
        <v>93</v>
      </c>
      <c r="F37" s="212" t="s">
        <v>94</v>
      </c>
      <c r="G37" s="119" t="s">
        <v>95</v>
      </c>
      <c r="H37" s="257" t="str">
        <f>H21</f>
        <v>0-30</v>
      </c>
      <c r="I37" s="212"/>
      <c r="J37" s="212"/>
      <c r="K37" s="174"/>
      <c r="AB37" s="15" t="s">
        <v>147</v>
      </c>
      <c r="AC37" s="21">
        <v>7.5</v>
      </c>
      <c r="AD37" s="21">
        <v>11.7</v>
      </c>
      <c r="AE37" s="15" t="s">
        <v>108</v>
      </c>
      <c r="AH37" s="15" t="s">
        <v>100</v>
      </c>
      <c r="AI37" s="15" t="s">
        <v>100</v>
      </c>
      <c r="AJ37" s="15" t="s">
        <v>100</v>
      </c>
      <c r="AK37" s="15" t="s">
        <v>108</v>
      </c>
      <c r="AL37" s="15" t="s">
        <v>102</v>
      </c>
    </row>
    <row r="38" spans="3:38" x14ac:dyDescent="0.4">
      <c r="C38" s="58" t="str">
        <f t="shared" si="0"/>
        <v/>
      </c>
      <c r="D38" s="155"/>
      <c r="E38" s="116" t="str">
        <f>IF(E37 = "Select", "", E37)</f>
        <v/>
      </c>
      <c r="F38" s="30" t="s">
        <v>94</v>
      </c>
      <c r="G38" s="58" t="s">
        <v>103</v>
      </c>
      <c r="H38" s="258" t="str">
        <f t="shared" si="13"/>
        <v>31-100</v>
      </c>
      <c r="I38" s="30"/>
      <c r="J38" s="30"/>
      <c r="K38" s="175"/>
      <c r="AB38" s="15" t="s">
        <v>147</v>
      </c>
      <c r="AC38" s="21">
        <v>5.4</v>
      </c>
      <c r="AD38" s="21">
        <v>7.5</v>
      </c>
      <c r="AE38" s="15" t="s">
        <v>100</v>
      </c>
      <c r="AH38" s="15" t="s">
        <v>100</v>
      </c>
      <c r="AI38" s="15" t="s">
        <v>100</v>
      </c>
      <c r="AJ38" s="15" t="s">
        <v>100</v>
      </c>
      <c r="AK38" s="15" t="s">
        <v>105</v>
      </c>
      <c r="AL38" s="15" t="s">
        <v>102</v>
      </c>
    </row>
    <row r="39" spans="3:38" x14ac:dyDescent="0.4">
      <c r="C39" s="58" t="str">
        <f t="shared" si="0"/>
        <v/>
      </c>
      <c r="D39" s="155"/>
      <c r="E39" s="116" t="str">
        <f>IF(E37 = "Select", "", E37)</f>
        <v/>
      </c>
      <c r="F39" s="30" t="s">
        <v>94</v>
      </c>
      <c r="G39" s="58" t="s">
        <v>106</v>
      </c>
      <c r="H39" s="258" t="str">
        <f t="shared" si="13"/>
        <v>101-150</v>
      </c>
      <c r="I39" s="30"/>
      <c r="J39" s="30"/>
      <c r="K39" s="175"/>
      <c r="AB39" s="15" t="s">
        <v>147</v>
      </c>
      <c r="AC39" s="21">
        <v>0</v>
      </c>
      <c r="AD39" s="21">
        <v>5.4</v>
      </c>
      <c r="AE39" s="15" t="s">
        <v>101</v>
      </c>
      <c r="AF39" s="15" t="s">
        <v>111</v>
      </c>
      <c r="AH39" s="15" t="s">
        <v>100</v>
      </c>
      <c r="AI39" s="15" t="s">
        <v>100</v>
      </c>
      <c r="AJ39" s="15" t="s">
        <v>100</v>
      </c>
      <c r="AK39" s="15" t="s">
        <v>98</v>
      </c>
      <c r="AL39" s="15" t="s">
        <v>102</v>
      </c>
    </row>
    <row r="40" spans="3:38" x14ac:dyDescent="0.4">
      <c r="C40" s="58" t="str">
        <f t="shared" si="0"/>
        <v/>
      </c>
      <c r="D40" s="155"/>
      <c r="E40" s="116" t="str">
        <f>IF(E37 = "Select", "", E37)</f>
        <v/>
      </c>
      <c r="F40" s="30" t="s">
        <v>94</v>
      </c>
      <c r="G40" s="58" t="s">
        <v>109</v>
      </c>
      <c r="H40" s="258" t="str">
        <f t="shared" si="13"/>
        <v>500+</v>
      </c>
      <c r="I40" s="30"/>
      <c r="J40" s="30"/>
      <c r="K40" s="175"/>
      <c r="AB40" s="15" t="s">
        <v>148</v>
      </c>
      <c r="AC40" s="21">
        <v>16.00001</v>
      </c>
      <c r="AD40" s="21">
        <v>10000000</v>
      </c>
      <c r="AE40" s="15" t="s">
        <v>98</v>
      </c>
      <c r="AF40" s="15" t="s">
        <v>141</v>
      </c>
      <c r="AH40" s="15" t="s">
        <v>100</v>
      </c>
      <c r="AI40" s="15" t="s">
        <v>100</v>
      </c>
      <c r="AJ40" s="15" t="s">
        <v>108</v>
      </c>
      <c r="AK40" s="15" t="s">
        <v>101</v>
      </c>
      <c r="AL40" s="15" t="s">
        <v>102</v>
      </c>
    </row>
    <row r="41" spans="3:38" x14ac:dyDescent="0.4">
      <c r="C41" s="58" t="str">
        <f t="shared" si="0"/>
        <v/>
      </c>
      <c r="D41" s="155"/>
      <c r="E41" s="116" t="str">
        <f>IF(E37 = "Select", "", E37)</f>
        <v/>
      </c>
      <c r="F41" s="212" t="s">
        <v>116</v>
      </c>
      <c r="G41" s="119" t="s">
        <v>95</v>
      </c>
      <c r="H41" s="257" t="str">
        <f t="shared" si="13"/>
        <v>0-30</v>
      </c>
      <c r="I41" s="212"/>
      <c r="J41" s="212"/>
      <c r="K41" s="174"/>
      <c r="AB41" s="15" t="s">
        <v>148</v>
      </c>
      <c r="AC41" s="21">
        <v>12</v>
      </c>
      <c r="AD41" s="21">
        <v>16.00001</v>
      </c>
      <c r="AE41" s="15" t="s">
        <v>105</v>
      </c>
      <c r="AH41" s="15" t="s">
        <v>100</v>
      </c>
      <c r="AI41" s="15" t="s">
        <v>100</v>
      </c>
      <c r="AJ41" s="15" t="s">
        <v>108</v>
      </c>
      <c r="AK41" s="15" t="s">
        <v>100</v>
      </c>
      <c r="AL41" s="15" t="s">
        <v>102</v>
      </c>
    </row>
    <row r="42" spans="3:38" x14ac:dyDescent="0.4">
      <c r="C42" s="58" t="str">
        <f t="shared" si="0"/>
        <v/>
      </c>
      <c r="D42" s="155"/>
      <c r="E42" s="116" t="str">
        <f>IF(E37 = "Select", "", E37)</f>
        <v/>
      </c>
      <c r="F42" s="30" t="s">
        <v>116</v>
      </c>
      <c r="G42" s="58" t="s">
        <v>103</v>
      </c>
      <c r="H42" s="258" t="str">
        <f t="shared" si="13"/>
        <v>31-100</v>
      </c>
      <c r="I42" s="30"/>
      <c r="J42" s="30"/>
      <c r="K42" s="175"/>
      <c r="AB42" s="15" t="s">
        <v>148</v>
      </c>
      <c r="AC42" s="21">
        <v>8</v>
      </c>
      <c r="AD42" s="21">
        <v>12</v>
      </c>
      <c r="AE42" s="15" t="s">
        <v>108</v>
      </c>
      <c r="AH42" s="15" t="s">
        <v>100</v>
      </c>
      <c r="AI42" s="15" t="s">
        <v>100</v>
      </c>
      <c r="AJ42" s="15" t="s">
        <v>108</v>
      </c>
      <c r="AK42" s="15" t="s">
        <v>108</v>
      </c>
      <c r="AL42" s="15" t="s">
        <v>102</v>
      </c>
    </row>
    <row r="43" spans="3:38" x14ac:dyDescent="0.4">
      <c r="C43" s="58" t="str">
        <f t="shared" si="0"/>
        <v/>
      </c>
      <c r="D43" s="155"/>
      <c r="E43" s="116" t="str">
        <f>IF(E37 = "Select", "", E37)</f>
        <v/>
      </c>
      <c r="F43" s="30" t="s">
        <v>116</v>
      </c>
      <c r="G43" s="58" t="s">
        <v>106</v>
      </c>
      <c r="H43" s="258" t="str">
        <f t="shared" si="13"/>
        <v>101-150</v>
      </c>
      <c r="I43" s="30"/>
      <c r="J43" s="30"/>
      <c r="K43" s="175"/>
      <c r="AB43" s="15" t="s">
        <v>148</v>
      </c>
      <c r="AC43" s="21">
        <v>4</v>
      </c>
      <c r="AD43" s="21">
        <v>8</v>
      </c>
      <c r="AE43" s="15" t="s">
        <v>100</v>
      </c>
      <c r="AH43" s="15" t="s">
        <v>100</v>
      </c>
      <c r="AI43" s="15" t="s">
        <v>100</v>
      </c>
      <c r="AJ43" s="15" t="s">
        <v>108</v>
      </c>
      <c r="AK43" s="15" t="s">
        <v>105</v>
      </c>
      <c r="AL43" s="15" t="s">
        <v>102</v>
      </c>
    </row>
    <row r="44" spans="3:38" x14ac:dyDescent="0.4">
      <c r="C44" s="58" t="str">
        <f t="shared" si="0"/>
        <v/>
      </c>
      <c r="D44" s="155"/>
      <c r="E44" s="116" t="str">
        <f>IF(E37 = "Select", "", E37)</f>
        <v/>
      </c>
      <c r="F44" s="213" t="s">
        <v>116</v>
      </c>
      <c r="G44" s="122" t="s">
        <v>109</v>
      </c>
      <c r="H44" s="259" t="str">
        <f t="shared" si="13"/>
        <v>500+</v>
      </c>
      <c r="I44" s="213"/>
      <c r="J44" s="213"/>
      <c r="K44" s="176"/>
      <c r="AB44" s="15" t="s">
        <v>148</v>
      </c>
      <c r="AC44" s="21">
        <v>0</v>
      </c>
      <c r="AD44" s="21">
        <v>4</v>
      </c>
      <c r="AE44" s="15" t="s">
        <v>101</v>
      </c>
      <c r="AF44" s="15" t="s">
        <v>111</v>
      </c>
      <c r="AH44" s="15" t="s">
        <v>100</v>
      </c>
      <c r="AI44" s="15" t="s">
        <v>100</v>
      </c>
      <c r="AJ44" s="15" t="s">
        <v>108</v>
      </c>
      <c r="AK44" s="15" t="s">
        <v>98</v>
      </c>
      <c r="AL44" s="15" t="s">
        <v>102</v>
      </c>
    </row>
    <row r="45" spans="3:38" x14ac:dyDescent="0.4">
      <c r="C45" s="58" t="str">
        <f t="shared" si="0"/>
        <v/>
      </c>
      <c r="D45" s="155"/>
      <c r="E45" s="116" t="str">
        <f>IF(E37 = "Select", "", E37)</f>
        <v/>
      </c>
      <c r="F45" s="30" t="s">
        <v>117</v>
      </c>
      <c r="G45" s="58" t="s">
        <v>95</v>
      </c>
      <c r="H45" s="258" t="str">
        <f t="shared" si="13"/>
        <v>0-30</v>
      </c>
      <c r="I45" s="30"/>
      <c r="J45" s="30"/>
      <c r="K45" s="175"/>
      <c r="AB45" s="15" t="s">
        <v>149</v>
      </c>
      <c r="AC45" s="21">
        <v>20.80001</v>
      </c>
      <c r="AD45" s="21">
        <v>10000000</v>
      </c>
      <c r="AE45" s="15" t="s">
        <v>98</v>
      </c>
      <c r="AF45" s="15" t="s">
        <v>141</v>
      </c>
      <c r="AH45" s="15" t="s">
        <v>100</v>
      </c>
      <c r="AI45" s="15" t="s">
        <v>100</v>
      </c>
      <c r="AJ45" s="15" t="s">
        <v>105</v>
      </c>
      <c r="AK45" s="15" t="s">
        <v>101</v>
      </c>
      <c r="AL45" s="15" t="s">
        <v>102</v>
      </c>
    </row>
    <row r="46" spans="3:38" x14ac:dyDescent="0.4">
      <c r="C46" s="58" t="str">
        <f t="shared" si="0"/>
        <v/>
      </c>
      <c r="D46" s="155"/>
      <c r="E46" s="116" t="str">
        <f>IF(E37 = "Select", "", E37)</f>
        <v/>
      </c>
      <c r="F46" s="30" t="s">
        <v>117</v>
      </c>
      <c r="G46" s="58" t="s">
        <v>103</v>
      </c>
      <c r="H46" s="258" t="str">
        <f t="shared" si="13"/>
        <v>31-100</v>
      </c>
      <c r="I46" s="30"/>
      <c r="J46" s="30"/>
      <c r="K46" s="175"/>
      <c r="AB46" s="15" t="s">
        <v>149</v>
      </c>
      <c r="AC46" s="21">
        <v>9.1999999999999993</v>
      </c>
      <c r="AD46" s="21">
        <v>20.800001000000002</v>
      </c>
      <c r="AE46" s="15" t="s">
        <v>105</v>
      </c>
      <c r="AH46" s="15" t="s">
        <v>100</v>
      </c>
      <c r="AI46" s="15" t="s">
        <v>100</v>
      </c>
      <c r="AJ46" s="15" t="s">
        <v>105</v>
      </c>
      <c r="AK46" s="15" t="s">
        <v>100</v>
      </c>
      <c r="AL46" s="15" t="s">
        <v>102</v>
      </c>
    </row>
    <row r="47" spans="3:38" x14ac:dyDescent="0.4">
      <c r="C47" s="58" t="str">
        <f t="shared" si="0"/>
        <v/>
      </c>
      <c r="D47" s="155"/>
      <c r="E47" s="116" t="str">
        <f>IF(E37 = "Select", "", E37)</f>
        <v/>
      </c>
      <c r="F47" s="30" t="s">
        <v>117</v>
      </c>
      <c r="G47" s="58" t="s">
        <v>106</v>
      </c>
      <c r="H47" s="258" t="str">
        <f t="shared" si="13"/>
        <v>101-150</v>
      </c>
      <c r="I47" s="30"/>
      <c r="J47" s="30"/>
      <c r="K47" s="175"/>
      <c r="AB47" s="15" t="s">
        <v>149</v>
      </c>
      <c r="AC47" s="21">
        <v>5.7</v>
      </c>
      <c r="AD47" s="21">
        <v>9.1999999999999993</v>
      </c>
      <c r="AE47" s="15" t="s">
        <v>108</v>
      </c>
      <c r="AH47" s="15" t="s">
        <v>100</v>
      </c>
      <c r="AI47" s="15" t="s">
        <v>100</v>
      </c>
      <c r="AJ47" s="15" t="s">
        <v>105</v>
      </c>
      <c r="AK47" s="15" t="s">
        <v>108</v>
      </c>
      <c r="AL47" s="15" t="s">
        <v>102</v>
      </c>
    </row>
    <row r="48" spans="3:38" x14ac:dyDescent="0.4">
      <c r="C48" s="58" t="str">
        <f t="shared" si="0"/>
        <v/>
      </c>
      <c r="D48" s="155"/>
      <c r="E48" s="116" t="str">
        <f>IF(E37 = "Select", "", E37)</f>
        <v/>
      </c>
      <c r="F48" s="213" t="s">
        <v>117</v>
      </c>
      <c r="G48" s="122" t="s">
        <v>109</v>
      </c>
      <c r="H48" s="259" t="str">
        <f t="shared" si="13"/>
        <v>500+</v>
      </c>
      <c r="I48" s="213"/>
      <c r="J48" s="213"/>
      <c r="K48" s="176"/>
      <c r="AB48" s="15" t="s">
        <v>149</v>
      </c>
      <c r="AC48" s="21">
        <v>1.9</v>
      </c>
      <c r="AD48" s="21">
        <v>5.7</v>
      </c>
      <c r="AE48" s="15" t="s">
        <v>100</v>
      </c>
      <c r="AH48" s="15" t="s">
        <v>100</v>
      </c>
      <c r="AI48" s="15" t="s">
        <v>100</v>
      </c>
      <c r="AJ48" s="15" t="s">
        <v>105</v>
      </c>
      <c r="AK48" s="15" t="s">
        <v>105</v>
      </c>
      <c r="AL48" s="15" t="s">
        <v>102</v>
      </c>
    </row>
    <row r="49" spans="3:38" x14ac:dyDescent="0.4">
      <c r="C49" s="58" t="str">
        <f t="shared" si="0"/>
        <v/>
      </c>
      <c r="D49" s="155"/>
      <c r="E49" s="116" t="str">
        <f>IF(E37 = "Select", "", E37)</f>
        <v/>
      </c>
      <c r="F49" s="30" t="s">
        <v>122</v>
      </c>
      <c r="G49" s="58" t="s">
        <v>95</v>
      </c>
      <c r="H49" s="258" t="str">
        <f t="shared" si="13"/>
        <v>0-30</v>
      </c>
      <c r="I49" s="30"/>
      <c r="J49" s="30"/>
      <c r="K49" s="175"/>
      <c r="AB49" s="15" t="s">
        <v>149</v>
      </c>
      <c r="AC49" s="21">
        <v>0</v>
      </c>
      <c r="AD49" s="21">
        <v>1.9</v>
      </c>
      <c r="AE49" s="15" t="s">
        <v>101</v>
      </c>
      <c r="AF49" s="15" t="s">
        <v>111</v>
      </c>
      <c r="AH49" s="15" t="s">
        <v>100</v>
      </c>
      <c r="AI49" s="15" t="s">
        <v>100</v>
      </c>
      <c r="AJ49" s="15" t="s">
        <v>105</v>
      </c>
      <c r="AK49" s="15" t="s">
        <v>98</v>
      </c>
      <c r="AL49" s="15" t="s">
        <v>102</v>
      </c>
    </row>
    <row r="50" spans="3:38" x14ac:dyDescent="0.4">
      <c r="C50" s="58" t="str">
        <f t="shared" si="0"/>
        <v/>
      </c>
      <c r="D50" s="155"/>
      <c r="E50" s="116" t="str">
        <f>IF(E37 = "Select", "", E37)</f>
        <v/>
      </c>
      <c r="F50" s="30" t="s">
        <v>122</v>
      </c>
      <c r="G50" s="58" t="s">
        <v>103</v>
      </c>
      <c r="H50" s="258" t="str">
        <f t="shared" si="13"/>
        <v>31-100</v>
      </c>
      <c r="I50" s="30"/>
      <c r="J50" s="30"/>
      <c r="K50" s="175"/>
      <c r="AB50" s="15" t="s">
        <v>150</v>
      </c>
      <c r="AC50" s="21">
        <v>0.67000009999999999</v>
      </c>
      <c r="AD50" s="21">
        <v>10000000</v>
      </c>
      <c r="AE50" s="15" t="s">
        <v>98</v>
      </c>
      <c r="AF50" s="15" t="s">
        <v>141</v>
      </c>
      <c r="AH50" s="15" t="s">
        <v>100</v>
      </c>
      <c r="AI50" s="15" t="s">
        <v>100</v>
      </c>
      <c r="AJ50" s="15" t="s">
        <v>98</v>
      </c>
      <c r="AK50" s="15" t="s">
        <v>101</v>
      </c>
      <c r="AL50" s="15" t="s">
        <v>102</v>
      </c>
    </row>
    <row r="51" spans="3:38" x14ac:dyDescent="0.4">
      <c r="C51" s="58" t="str">
        <f t="shared" si="0"/>
        <v/>
      </c>
      <c r="D51" s="155"/>
      <c r="E51" s="116" t="str">
        <f>IF(E37 = "Select", "", E37)</f>
        <v/>
      </c>
      <c r="F51" s="30" t="s">
        <v>122</v>
      </c>
      <c r="G51" s="58" t="s">
        <v>106</v>
      </c>
      <c r="H51" s="258" t="str">
        <f t="shared" si="13"/>
        <v>101-150</v>
      </c>
      <c r="I51" s="30"/>
      <c r="J51" s="30"/>
      <c r="K51" s="175"/>
      <c r="AB51" s="15" t="s">
        <v>150</v>
      </c>
      <c r="AC51" s="21">
        <v>0.5</v>
      </c>
      <c r="AD51" s="21">
        <v>0.67000009999999999</v>
      </c>
      <c r="AE51" s="15" t="s">
        <v>105</v>
      </c>
      <c r="AH51" s="15" t="s">
        <v>100</v>
      </c>
      <c r="AI51" s="15" t="s">
        <v>100</v>
      </c>
      <c r="AJ51" s="15" t="s">
        <v>98</v>
      </c>
      <c r="AK51" s="15" t="s">
        <v>100</v>
      </c>
      <c r="AL51" s="15" t="s">
        <v>102</v>
      </c>
    </row>
    <row r="52" spans="3:38" x14ac:dyDescent="0.4">
      <c r="C52" s="58" t="str">
        <f t="shared" si="0"/>
        <v/>
      </c>
      <c r="D52" s="155"/>
      <c r="E52" s="117" t="str">
        <f>IF(E37 = "Select", "", E37)</f>
        <v/>
      </c>
      <c r="F52" s="213" t="s">
        <v>122</v>
      </c>
      <c r="G52" s="122" t="s">
        <v>109</v>
      </c>
      <c r="H52" s="259" t="str">
        <f t="shared" si="13"/>
        <v>500+</v>
      </c>
      <c r="I52" s="213"/>
      <c r="J52" s="213"/>
      <c r="K52" s="176"/>
      <c r="AB52" s="15" t="s">
        <v>150</v>
      </c>
      <c r="AC52" s="21">
        <v>0.42</v>
      </c>
      <c r="AD52" s="21">
        <v>0.5</v>
      </c>
      <c r="AE52" s="15" t="s">
        <v>108</v>
      </c>
      <c r="AH52" s="15" t="s">
        <v>100</v>
      </c>
      <c r="AI52" s="15" t="s">
        <v>100</v>
      </c>
      <c r="AJ52" s="15" t="s">
        <v>98</v>
      </c>
      <c r="AK52" s="15" t="s">
        <v>108</v>
      </c>
      <c r="AL52" s="15" t="s">
        <v>102</v>
      </c>
    </row>
    <row r="53" spans="3:38" x14ac:dyDescent="0.4">
      <c r="AB53" s="15" t="s">
        <v>150</v>
      </c>
      <c r="AC53" s="21">
        <v>0.33</v>
      </c>
      <c r="AD53" s="21">
        <v>0.42</v>
      </c>
      <c r="AE53" s="15" t="s">
        <v>100</v>
      </c>
      <c r="AH53" s="15" t="s">
        <v>100</v>
      </c>
      <c r="AI53" s="15" t="s">
        <v>100</v>
      </c>
      <c r="AJ53" s="15" t="s">
        <v>98</v>
      </c>
      <c r="AK53" s="15" t="s">
        <v>105</v>
      </c>
      <c r="AL53" s="15" t="s">
        <v>102</v>
      </c>
    </row>
    <row r="54" spans="3:38" x14ac:dyDescent="0.4">
      <c r="AB54" s="15" t="s">
        <v>150</v>
      </c>
      <c r="AC54" s="21">
        <v>0</v>
      </c>
      <c r="AD54" s="21">
        <v>0.33</v>
      </c>
      <c r="AE54" s="15" t="s">
        <v>101</v>
      </c>
      <c r="AF54" s="15" t="s">
        <v>111</v>
      </c>
      <c r="AH54" s="15" t="s">
        <v>100</v>
      </c>
      <c r="AI54" s="15" t="s">
        <v>100</v>
      </c>
      <c r="AJ54" s="15" t="s">
        <v>98</v>
      </c>
      <c r="AK54" s="15" t="s">
        <v>98</v>
      </c>
      <c r="AL54" s="15" t="s">
        <v>102</v>
      </c>
    </row>
    <row r="55" spans="3:38" x14ac:dyDescent="0.4">
      <c r="D55" s="18" t="s">
        <v>1927</v>
      </c>
      <c r="AB55" s="15" t="s">
        <v>151</v>
      </c>
      <c r="AC55" s="21">
        <v>0.86000010000000005</v>
      </c>
      <c r="AD55" s="21">
        <v>10000000</v>
      </c>
      <c r="AE55" s="15" t="s">
        <v>98</v>
      </c>
      <c r="AF55" s="15" t="s">
        <v>141</v>
      </c>
      <c r="AH55" s="15" t="s">
        <v>100</v>
      </c>
      <c r="AI55" s="15" t="s">
        <v>108</v>
      </c>
      <c r="AJ55" s="15" t="s">
        <v>101</v>
      </c>
      <c r="AK55" s="15" t="s">
        <v>101</v>
      </c>
      <c r="AL55" s="15" t="s">
        <v>102</v>
      </c>
    </row>
    <row r="56" spans="3:38" hidden="1" x14ac:dyDescent="0.4">
      <c r="C56" s="15">
        <v>5.1100000000000003</v>
      </c>
      <c r="D56" s="15">
        <v>5.12</v>
      </c>
      <c r="E56" s="15">
        <v>5.13</v>
      </c>
      <c r="F56" s="15">
        <v>5.14</v>
      </c>
      <c r="G56" s="15">
        <v>5.15</v>
      </c>
      <c r="H56" s="15">
        <v>5.16</v>
      </c>
      <c r="AB56" s="15" t="s">
        <v>151</v>
      </c>
      <c r="AC56" s="21">
        <v>0.68</v>
      </c>
      <c r="AD56" s="21">
        <v>0.86000010000000005</v>
      </c>
      <c r="AE56" s="15" t="s">
        <v>105</v>
      </c>
      <c r="AH56" s="15" t="s">
        <v>100</v>
      </c>
      <c r="AI56" s="15" t="s">
        <v>108</v>
      </c>
      <c r="AJ56" s="15" t="s">
        <v>101</v>
      </c>
      <c r="AK56" s="15" t="s">
        <v>100</v>
      </c>
      <c r="AL56" s="15" t="s">
        <v>102</v>
      </c>
    </row>
    <row r="57" spans="3:38" x14ac:dyDescent="0.4">
      <c r="C57" s="61" t="s">
        <v>44</v>
      </c>
      <c r="D57" s="61" t="s">
        <v>152</v>
      </c>
      <c r="E57" s="61" t="s">
        <v>80</v>
      </c>
      <c r="F57" s="61" t="s">
        <v>124</v>
      </c>
      <c r="G57" s="61" t="s">
        <v>125</v>
      </c>
      <c r="H57" s="61" t="s">
        <v>126</v>
      </c>
      <c r="AB57" s="15" t="s">
        <v>151</v>
      </c>
      <c r="AC57" s="21">
        <v>0.43</v>
      </c>
      <c r="AD57" s="21">
        <v>0.68</v>
      </c>
      <c r="AE57" s="15" t="s">
        <v>108</v>
      </c>
      <c r="AH57" s="15" t="s">
        <v>100</v>
      </c>
      <c r="AI57" s="15" t="s">
        <v>108</v>
      </c>
      <c r="AJ57" s="15" t="s">
        <v>101</v>
      </c>
      <c r="AK57" s="15" t="s">
        <v>108</v>
      </c>
      <c r="AL57" s="15" t="s">
        <v>102</v>
      </c>
    </row>
    <row r="58" spans="3:38" x14ac:dyDescent="0.4">
      <c r="C58" s="69" t="str">
        <f>C5</f>
        <v/>
      </c>
      <c r="D58" s="69" t="str">
        <f>E6</f>
        <v/>
      </c>
      <c r="E58" s="69" t="str">
        <f>G5</f>
        <v>Sampling zone 1</v>
      </c>
      <c r="F58" s="58" t="str">
        <f>IFERROR(AVERAGE(I5:J5,I9:J9,I13:J13,I17:J17),"")</f>
        <v/>
      </c>
      <c r="G58" s="108" t="str" cm="1">
        <f t="array" ref="G58" xml:space="preserve"> IFERROR(INDEX(Table9[EQS category ref], MATCH(1, (Table56[[#This Row],[Biotic indicator]]=Table9[Biotic index ref])*(Table56[[#This Row],[Avg. indicator value]]&gt;=Table9[Equal or larger than (x≥)])*(Table56[[#This Row],[Avg. indicator value]]&lt;Table9[smaller than (x&lt;)]),0)),"")</f>
        <v/>
      </c>
      <c r="H58" s="58" t="str" cm="1">
        <f t="array" ref="H58">IFERROR(_xlfn.IFS(Table56[[#This Row],[EQS category]]="Bad",5, Table56[[#This Row],[EQS category]]="Poor",4, Table56[[#This Row],[EQS category]]="Moderate",3, Table56[[#This Row],[EQS category]]="Good",2, Table56[[#This Row],[EQS category]]="High",1),"")</f>
        <v/>
      </c>
      <c r="AB58" s="15" t="s">
        <v>151</v>
      </c>
      <c r="AC58" s="21">
        <v>0.2</v>
      </c>
      <c r="AD58" s="21">
        <v>0.43</v>
      </c>
      <c r="AE58" s="15" t="s">
        <v>100</v>
      </c>
      <c r="AH58" s="15" t="s">
        <v>100</v>
      </c>
      <c r="AI58" s="15" t="s">
        <v>108</v>
      </c>
      <c r="AJ58" s="15" t="s">
        <v>101</v>
      </c>
      <c r="AK58" s="15" t="s">
        <v>105</v>
      </c>
      <c r="AL58" s="15" t="s">
        <v>102</v>
      </c>
    </row>
    <row r="59" spans="3:38" x14ac:dyDescent="0.4">
      <c r="C59" s="69" t="str">
        <f>C21</f>
        <v/>
      </c>
      <c r="D59" s="69" t="str">
        <f>E22</f>
        <v/>
      </c>
      <c r="E59" s="69" t="str">
        <f>G21</f>
        <v>Sampling zone 1</v>
      </c>
      <c r="F59" s="58" t="str">
        <f>IFERROR(AVERAGE(I21:J21,I25:J25,I29:J29,I33:J33),"")</f>
        <v/>
      </c>
      <c r="G59" s="58" t="str" cm="1">
        <f t="array" ref="G59" xml:space="preserve"> IFERROR(INDEX(Table9[EQS category ref], MATCH(1, (Table56[[#This Row],[Biotic indicator]]=Table9[Biotic index ref])*(Table56[[#This Row],[Avg. indicator value]]&gt;=Table9[Equal or larger than (x≥)])*(Table56[[#This Row],[Avg. indicator value]]&lt;Table9[smaller than (x&lt;)]),0)),"")</f>
        <v/>
      </c>
      <c r="H59" s="58" t="str" cm="1">
        <f t="array" ref="H59">IFERROR(_xlfn.IFS(Table56[[#This Row],[EQS category]]="Bad",5, Table56[[#This Row],[EQS category]]="Poor",4, Table56[[#This Row],[EQS category]]="Moderate",3, Table56[[#This Row],[EQS category]]="Good",2, Table56[[#This Row],[EQS category]]="High",1),"")</f>
        <v/>
      </c>
      <c r="AB59" s="15" t="s">
        <v>151</v>
      </c>
      <c r="AC59" s="21">
        <v>0</v>
      </c>
      <c r="AD59" s="21">
        <v>0.2</v>
      </c>
      <c r="AE59" s="15" t="s">
        <v>101</v>
      </c>
      <c r="AF59" s="15" t="s">
        <v>111</v>
      </c>
      <c r="AH59" s="15" t="s">
        <v>100</v>
      </c>
      <c r="AI59" s="15" t="s">
        <v>108</v>
      </c>
      <c r="AJ59" s="15" t="s">
        <v>101</v>
      </c>
      <c r="AK59" s="15" t="s">
        <v>98</v>
      </c>
      <c r="AL59" s="15" t="s">
        <v>102</v>
      </c>
    </row>
    <row r="60" spans="3:38" x14ac:dyDescent="0.4">
      <c r="C60" s="69" t="str">
        <f>C37</f>
        <v/>
      </c>
      <c r="D60" s="69" t="str">
        <f>E38</f>
        <v/>
      </c>
      <c r="E60" s="69" t="str">
        <f>G37</f>
        <v>Sampling zone 1</v>
      </c>
      <c r="F60" s="58" t="str">
        <f>IFERROR(AVERAGE(I37:J37,I41:J41,I45:J45,I49:J49),"")</f>
        <v/>
      </c>
      <c r="G60" s="58" t="str" cm="1">
        <f t="array" ref="G60" xml:space="preserve"> IFERROR(INDEX(Table9[EQS category ref], MATCH(1, (Table56[[#This Row],[Biotic indicator]]=Table9[Biotic index ref])*(Table56[[#This Row],[Avg. indicator value]]&gt;=Table9[Equal or larger than (x≥)])*(Table56[[#This Row],[Avg. indicator value]]&lt;Table9[smaller than (x&lt;)]),0)),"")</f>
        <v/>
      </c>
      <c r="H60" s="58" t="str" cm="1">
        <f t="array" ref="H60">IFERROR(_xlfn.IFS(Table56[[#This Row],[EQS category]]="Bad",5, Table56[[#This Row],[EQS category]]="Poor",4, Table56[[#This Row],[EQS category]]="Moderate",3, Table56[[#This Row],[EQS category]]="Good",2, Table56[[#This Row],[EQS category]]="High",1),"")</f>
        <v/>
      </c>
      <c r="AB60" s="15" t="s">
        <v>153</v>
      </c>
      <c r="AC60" s="21">
        <v>27.400001</v>
      </c>
      <c r="AD60" s="21">
        <v>10000000</v>
      </c>
      <c r="AE60" s="15" t="s">
        <v>98</v>
      </c>
      <c r="AF60" s="15" t="s">
        <v>141</v>
      </c>
      <c r="AH60" s="15" t="s">
        <v>100</v>
      </c>
      <c r="AI60" s="15" t="s">
        <v>108</v>
      </c>
      <c r="AJ60" s="15" t="s">
        <v>100</v>
      </c>
      <c r="AK60" s="15" t="s">
        <v>101</v>
      </c>
      <c r="AL60" s="15" t="s">
        <v>102</v>
      </c>
    </row>
    <row r="61" spans="3:38" x14ac:dyDescent="0.4">
      <c r="C61" s="69" t="str">
        <f>C6</f>
        <v/>
      </c>
      <c r="D61" s="69" t="str">
        <f>E6</f>
        <v/>
      </c>
      <c r="E61" s="69" t="str">
        <f>G6</f>
        <v>Sampling zone 2</v>
      </c>
      <c r="F61" s="58" t="str">
        <f>IFERROR(AVERAGE(I6:J6,I10:J10,I14:J14,I18:J18),"")</f>
        <v/>
      </c>
      <c r="G61" s="58" t="str" cm="1">
        <f t="array" ref="G61" xml:space="preserve"> IFERROR(INDEX(Table9[EQS category ref], MATCH(1, (Table56[[#This Row],[Biotic indicator]]=Table9[Biotic index ref])*(Table56[[#This Row],[Avg. indicator value]]&gt;=Table9[Equal or larger than (x≥)])*(Table56[[#This Row],[Avg. indicator value]]&lt;Table9[smaller than (x&lt;)]),0)),"")</f>
        <v/>
      </c>
      <c r="H61" s="58" t="str" cm="1">
        <f t="array" ref="H61">IFERROR(_xlfn.IFS(Table56[[#This Row],[EQS category]]="Bad",5, Table56[[#This Row],[EQS category]]="Poor",4, Table56[[#This Row],[EQS category]]="Moderate",3, Table56[[#This Row],[EQS category]]="Good",2, Table56[[#This Row],[EQS category]]="High",1),"")</f>
        <v/>
      </c>
      <c r="AB61" s="15" t="s">
        <v>153</v>
      </c>
      <c r="AC61" s="21">
        <v>23.1</v>
      </c>
      <c r="AD61" s="21">
        <v>27.400001</v>
      </c>
      <c r="AE61" s="15" t="s">
        <v>105</v>
      </c>
      <c r="AH61" s="15" t="s">
        <v>100</v>
      </c>
      <c r="AI61" s="15" t="s">
        <v>108</v>
      </c>
      <c r="AJ61" s="15" t="s">
        <v>100</v>
      </c>
      <c r="AK61" s="15" t="s">
        <v>100</v>
      </c>
      <c r="AL61" s="15" t="s">
        <v>102</v>
      </c>
    </row>
    <row r="62" spans="3:38" x14ac:dyDescent="0.4">
      <c r="C62" s="69" t="str">
        <f>C22</f>
        <v/>
      </c>
      <c r="D62" s="69" t="str">
        <f>E22</f>
        <v/>
      </c>
      <c r="E62" s="69" t="str">
        <f>G22</f>
        <v>Sampling zone 2</v>
      </c>
      <c r="F62" s="58" t="str">
        <f>IFERROR(AVERAGE(I22:J22,I26:J26,I30:J30,I34:J34),"")</f>
        <v/>
      </c>
      <c r="G62" s="58" t="str" cm="1">
        <f t="array" ref="G62" xml:space="preserve"> IFERROR(INDEX(Table9[EQS category ref], MATCH(1, (Table56[[#This Row],[Biotic indicator]]=Table9[Biotic index ref])*(Table56[[#This Row],[Avg. indicator value]]&gt;=Table9[Equal or larger than (x≥)])*(Table56[[#This Row],[Avg. indicator value]]&lt;Table9[smaller than (x&lt;)]),0)),"")</f>
        <v/>
      </c>
      <c r="H62" s="58" t="str" cm="1">
        <f t="array" ref="H62">IFERROR(_xlfn.IFS(Table56[[#This Row],[EQS category]]="Bad",5, Table56[[#This Row],[EQS category]]="Poor",4, Table56[[#This Row],[EQS category]]="Moderate",3, Table56[[#This Row],[EQS category]]="Good",2, Table56[[#This Row],[EQS category]]="High",1),"")</f>
        <v/>
      </c>
      <c r="AB62" s="15" t="s">
        <v>153</v>
      </c>
      <c r="AC62" s="21">
        <v>18.8</v>
      </c>
      <c r="AD62" s="21">
        <v>23.1</v>
      </c>
      <c r="AE62" s="15" t="s">
        <v>108</v>
      </c>
      <c r="AH62" s="15" t="s">
        <v>100</v>
      </c>
      <c r="AI62" s="15" t="s">
        <v>108</v>
      </c>
      <c r="AJ62" s="15" t="s">
        <v>100</v>
      </c>
      <c r="AK62" s="15" t="s">
        <v>108</v>
      </c>
      <c r="AL62" s="15" t="s">
        <v>102</v>
      </c>
    </row>
    <row r="63" spans="3:38" x14ac:dyDescent="0.4">
      <c r="C63" s="69" t="str">
        <f>C38</f>
        <v/>
      </c>
      <c r="D63" s="69" t="str">
        <f>E38</f>
        <v/>
      </c>
      <c r="E63" s="69" t="str">
        <f>G38</f>
        <v>Sampling zone 2</v>
      </c>
      <c r="F63" s="58" t="str">
        <f>IFERROR(AVERAGE(I38:J38,I42:J42,I46:J46,I50:J50),"")</f>
        <v/>
      </c>
      <c r="G63" s="58" t="str" cm="1">
        <f t="array" ref="G63" xml:space="preserve"> IFERROR(INDEX(Table9[EQS category ref], MATCH(1, (Table56[[#This Row],[Biotic indicator]]=Table9[Biotic index ref])*(Table56[[#This Row],[Avg. indicator value]]&gt;=Table9[Equal or larger than (x≥)])*(Table56[[#This Row],[Avg. indicator value]]&lt;Table9[smaller than (x&lt;)]),0)),"")</f>
        <v/>
      </c>
      <c r="H63" s="58" t="str" cm="1">
        <f t="array" ref="H63">IFERROR(_xlfn.IFS(Table56[[#This Row],[EQS category]]="Bad",5, Table56[[#This Row],[EQS category]]="Poor",4, Table56[[#This Row],[EQS category]]="Moderate",3, Table56[[#This Row],[EQS category]]="Good",2, Table56[[#This Row],[EQS category]]="High",1),"")</f>
        <v/>
      </c>
      <c r="AB63" s="15" t="s">
        <v>153</v>
      </c>
      <c r="AC63" s="21">
        <v>10.4</v>
      </c>
      <c r="AD63" s="21">
        <v>18.8</v>
      </c>
      <c r="AE63" s="15" t="s">
        <v>100</v>
      </c>
      <c r="AH63" s="15" t="s">
        <v>100</v>
      </c>
      <c r="AI63" s="15" t="s">
        <v>108</v>
      </c>
      <c r="AJ63" s="15" t="s">
        <v>100</v>
      </c>
      <c r="AK63" s="15" t="s">
        <v>105</v>
      </c>
      <c r="AL63" s="15" t="s">
        <v>102</v>
      </c>
    </row>
    <row r="64" spans="3:38" x14ac:dyDescent="0.4">
      <c r="C64" s="69" t="str">
        <f>C7</f>
        <v/>
      </c>
      <c r="D64" s="69" t="str">
        <f>E7</f>
        <v/>
      </c>
      <c r="E64" s="69" t="str">
        <f>G7</f>
        <v>Sampling zone 3</v>
      </c>
      <c r="F64" s="58" t="str">
        <f>IFERROR(AVERAGE(I7:J7,I11:J11,I15:J15,I19:J19),"")</f>
        <v/>
      </c>
      <c r="G64" s="58" t="str" cm="1">
        <f t="array" ref="G64" xml:space="preserve"> IFERROR(INDEX(Table9[EQS category ref], MATCH(1, (Table56[[#This Row],[Biotic indicator]]=Table9[Biotic index ref])*(Table56[[#This Row],[Avg. indicator value]]&gt;=Table9[Equal or larger than (x≥)])*(Table56[[#This Row],[Avg. indicator value]]&lt;Table9[smaller than (x&lt;)]),0)),"")</f>
        <v/>
      </c>
      <c r="H64" s="58" t="str" cm="1">
        <f t="array" ref="H64">IFERROR(_xlfn.IFS(Table56[[#This Row],[EQS category]]="Bad",5, Table56[[#This Row],[EQS category]]="Poor",4, Table56[[#This Row],[EQS category]]="Moderate",3, Table56[[#This Row],[EQS category]]="Good",2, Table56[[#This Row],[EQS category]]="High",1),"")</f>
        <v/>
      </c>
      <c r="AB64" s="15" t="s">
        <v>153</v>
      </c>
      <c r="AC64" s="21">
        <v>0</v>
      </c>
      <c r="AD64" s="21">
        <v>10.4</v>
      </c>
      <c r="AE64" s="15" t="s">
        <v>101</v>
      </c>
      <c r="AF64" s="15" t="s">
        <v>111</v>
      </c>
      <c r="AH64" s="15" t="s">
        <v>100</v>
      </c>
      <c r="AI64" s="15" t="s">
        <v>108</v>
      </c>
      <c r="AJ64" s="15" t="s">
        <v>100</v>
      </c>
      <c r="AK64" s="15" t="s">
        <v>98</v>
      </c>
      <c r="AL64" s="15" t="s">
        <v>102</v>
      </c>
    </row>
    <row r="65" spans="3:38" x14ac:dyDescent="0.4">
      <c r="C65" s="69" t="str">
        <f>C23</f>
        <v/>
      </c>
      <c r="D65" s="69" t="str">
        <f>E23</f>
        <v/>
      </c>
      <c r="E65" s="69" t="str">
        <f>G23</f>
        <v>Sampling zone 3</v>
      </c>
      <c r="F65" s="58" t="str">
        <f>IFERROR(AVERAGE(I23:J23,I27:J27,I31:J31,I35:J35),"")</f>
        <v/>
      </c>
      <c r="G65" s="58" t="str" cm="1">
        <f t="array" ref="G65" xml:space="preserve"> IFERROR(INDEX(Table9[EQS category ref], MATCH(1, (Table56[[#This Row],[Biotic indicator]]=Table9[Biotic index ref])*(Table56[[#This Row],[Avg. indicator value]]&gt;=Table9[Equal or larger than (x≥)])*(Table56[[#This Row],[Avg. indicator value]]&lt;Table9[smaller than (x&lt;)]),0)),"")</f>
        <v/>
      </c>
      <c r="H65" s="58" t="str" cm="1">
        <f t="array" ref="H65">IFERROR(_xlfn.IFS(Table56[[#This Row],[EQS category]]="Bad",5, Table56[[#This Row],[EQS category]]="Poor",4, Table56[[#This Row],[EQS category]]="Moderate",3, Table56[[#This Row],[EQS category]]="Good",2, Table56[[#This Row],[EQS category]]="High",1),"")</f>
        <v/>
      </c>
      <c r="AB65" s="15" t="s">
        <v>154</v>
      </c>
      <c r="AC65" s="21">
        <v>9.6000010000000007</v>
      </c>
      <c r="AD65" s="21">
        <v>10000000</v>
      </c>
      <c r="AE65" s="15" t="s">
        <v>98</v>
      </c>
      <c r="AF65" s="15" t="s">
        <v>141</v>
      </c>
      <c r="AH65" s="15" t="s">
        <v>100</v>
      </c>
      <c r="AI65" s="15" t="s">
        <v>108</v>
      </c>
      <c r="AJ65" s="15" t="s">
        <v>108</v>
      </c>
      <c r="AK65" s="15" t="s">
        <v>101</v>
      </c>
      <c r="AL65" s="15" t="s">
        <v>102</v>
      </c>
    </row>
    <row r="66" spans="3:38" x14ac:dyDescent="0.4">
      <c r="C66" s="69" t="str">
        <f>C39</f>
        <v/>
      </c>
      <c r="D66" s="69" t="str">
        <f>E39</f>
        <v/>
      </c>
      <c r="E66" s="69" t="str">
        <f>G39</f>
        <v>Sampling zone 3</v>
      </c>
      <c r="F66" s="58" t="str">
        <f>IFERROR(AVERAGE(I39:J39,I43:J43,I47:J47,I51:J51),"")</f>
        <v/>
      </c>
      <c r="G66" s="58" t="str" cm="1">
        <f t="array" ref="G66" xml:space="preserve"> IFERROR(INDEX(Table9[EQS category ref], MATCH(1, (Table56[[#This Row],[Biotic indicator]]=Table9[Biotic index ref])*(Table56[[#This Row],[Avg. indicator value]]&gt;=Table9[Equal or larger than (x≥)])*(Table56[[#This Row],[Avg. indicator value]]&lt;Table9[smaller than (x&lt;)]),0)),"")</f>
        <v/>
      </c>
      <c r="H66" s="58" t="str" cm="1">
        <f t="array" ref="H66">IFERROR(_xlfn.IFS(Table56[[#This Row],[EQS category]]="Bad",5, Table56[[#This Row],[EQS category]]="Poor",4, Table56[[#This Row],[EQS category]]="Moderate",3, Table56[[#This Row],[EQS category]]="Good",2, Table56[[#This Row],[EQS category]]="High",1),"")</f>
        <v/>
      </c>
      <c r="AB66" s="15" t="s">
        <v>154</v>
      </c>
      <c r="AC66" s="21">
        <v>7.5</v>
      </c>
      <c r="AD66" s="21">
        <v>9.6000010000000007</v>
      </c>
      <c r="AE66" s="15" t="s">
        <v>105</v>
      </c>
      <c r="AH66" s="15" t="s">
        <v>100</v>
      </c>
      <c r="AI66" s="15" t="s">
        <v>108</v>
      </c>
      <c r="AJ66" s="15" t="s">
        <v>108</v>
      </c>
      <c r="AK66" s="15" t="s">
        <v>100</v>
      </c>
      <c r="AL66" s="15" t="s">
        <v>102</v>
      </c>
    </row>
    <row r="67" spans="3:38" x14ac:dyDescent="0.4">
      <c r="C67" s="69" t="str">
        <f>C8</f>
        <v/>
      </c>
      <c r="D67" s="69" t="str">
        <f>E8</f>
        <v/>
      </c>
      <c r="E67" s="69" t="str">
        <f>G8</f>
        <v>Reference zone</v>
      </c>
      <c r="F67" s="58" t="str">
        <f>IFERROR(AVERAGE(I8:J8,I12:J12,I16:J16,I20:J20),"")</f>
        <v/>
      </c>
      <c r="G67" s="58" t="str" cm="1">
        <f t="array" ref="G67" xml:space="preserve"> IFERROR(INDEX(Table9[EQS category ref], MATCH(1, (Table56[[#This Row],[Biotic indicator]]=Table9[Biotic index ref])*(Table56[[#This Row],[Avg. indicator value]]&gt;=Table9[Equal or larger than (x≥)])*(Table56[[#This Row],[Avg. indicator value]]&lt;Table9[smaller than (x&lt;)]),0)),"")</f>
        <v/>
      </c>
      <c r="H67" s="58" t="str" cm="1">
        <f t="array" ref="H67">IFERROR(_xlfn.IFS(Table56[[#This Row],[EQS category]]="Bad",5, Table56[[#This Row],[EQS category]]="Poor",4, Table56[[#This Row],[EQS category]]="Moderate",3, Table56[[#This Row],[EQS category]]="Good",2, Table56[[#This Row],[EQS category]]="High",1),"")</f>
        <v/>
      </c>
      <c r="AB67" s="15" t="s">
        <v>154</v>
      </c>
      <c r="AC67" s="21">
        <v>6.2</v>
      </c>
      <c r="AD67" s="21">
        <v>7.5</v>
      </c>
      <c r="AE67" s="15" t="s">
        <v>108</v>
      </c>
      <c r="AH67" s="15" t="s">
        <v>100</v>
      </c>
      <c r="AI67" s="15" t="s">
        <v>108</v>
      </c>
      <c r="AJ67" s="15" t="s">
        <v>108</v>
      </c>
      <c r="AK67" s="15" t="s">
        <v>108</v>
      </c>
      <c r="AL67" s="15" t="s">
        <v>102</v>
      </c>
    </row>
    <row r="68" spans="3:38" x14ac:dyDescent="0.4">
      <c r="C68" s="69" t="str">
        <f>C24</f>
        <v/>
      </c>
      <c r="D68" s="69" t="str">
        <f>E24</f>
        <v/>
      </c>
      <c r="E68" s="69" t="str">
        <f>G24</f>
        <v>Reference zone</v>
      </c>
      <c r="F68" s="58" t="str">
        <f>IFERROR(AVERAGE(I24:J24,I28:J28,I32:J32,I36:J36),"")</f>
        <v/>
      </c>
      <c r="G68" s="58" t="str" cm="1">
        <f t="array" ref="G68" xml:space="preserve"> IFERROR(INDEX(Table9[EQS category ref], MATCH(1, (Table56[[#This Row],[Biotic indicator]]=Table9[Biotic index ref])*(Table56[[#This Row],[Avg. indicator value]]&gt;=Table9[Equal or larger than (x≥)])*(Table56[[#This Row],[Avg. indicator value]]&lt;Table9[smaller than (x&lt;)]),0)),"")</f>
        <v/>
      </c>
      <c r="H68" s="58" t="str" cm="1">
        <f t="array" ref="H68">IFERROR(_xlfn.IFS(Table56[[#This Row],[EQS category]]="Bad",5, Table56[[#This Row],[EQS category]]="Poor",4, Table56[[#This Row],[EQS category]]="Moderate",3, Table56[[#This Row],[EQS category]]="Good",2, Table56[[#This Row],[EQS category]]="High",1),"")</f>
        <v/>
      </c>
      <c r="AB68" s="15" t="s">
        <v>154</v>
      </c>
      <c r="AC68" s="21">
        <v>4.5</v>
      </c>
      <c r="AD68" s="21">
        <v>6.2</v>
      </c>
      <c r="AE68" s="15" t="s">
        <v>100</v>
      </c>
      <c r="AH68" s="15" t="s">
        <v>100</v>
      </c>
      <c r="AI68" s="15" t="s">
        <v>108</v>
      </c>
      <c r="AJ68" s="15" t="s">
        <v>108</v>
      </c>
      <c r="AK68" s="15" t="s">
        <v>105</v>
      </c>
      <c r="AL68" s="15" t="s">
        <v>102</v>
      </c>
    </row>
    <row r="69" spans="3:38" x14ac:dyDescent="0.4">
      <c r="C69" s="69" t="str">
        <f>C40</f>
        <v/>
      </c>
      <c r="D69" s="69" t="str">
        <f>E40</f>
        <v/>
      </c>
      <c r="E69" s="69" t="str">
        <f>G40</f>
        <v>Reference zone</v>
      </c>
      <c r="F69" s="58" t="str">
        <f>IFERROR(AVERAGE(I40:J40,I44:J44,I48:J48,I52:J52),"")</f>
        <v/>
      </c>
      <c r="G69" s="58" t="str" cm="1">
        <f t="array" ref="G69" xml:space="preserve"> IFERROR(INDEX(Table9[EQS category ref], MATCH(1, (Table56[[#This Row],[Biotic indicator]]=Table9[Biotic index ref])*(Table56[[#This Row],[Avg. indicator value]]&gt;=Table9[Equal or larger than (x≥)])*(Table56[[#This Row],[Avg. indicator value]]&lt;Table9[smaller than (x&lt;)]),0)),"")</f>
        <v/>
      </c>
      <c r="H69" s="58" t="str" cm="1">
        <f t="array" ref="H69">IFERROR(_xlfn.IFS(Table56[[#This Row],[EQS category]]="Bad",5, Table56[[#This Row],[EQS category]]="Poor",4, Table56[[#This Row],[EQS category]]="Moderate",3, Table56[[#This Row],[EQS category]]="Good",2, Table56[[#This Row],[EQS category]]="High",1),"")</f>
        <v/>
      </c>
      <c r="AB69" s="15" t="s">
        <v>154</v>
      </c>
      <c r="AC69" s="21">
        <v>0</v>
      </c>
      <c r="AD69" s="21">
        <v>4.5</v>
      </c>
      <c r="AE69" s="15" t="s">
        <v>101</v>
      </c>
      <c r="AF69" s="15" t="s">
        <v>111</v>
      </c>
      <c r="AH69" s="15" t="s">
        <v>100</v>
      </c>
      <c r="AI69" s="15" t="s">
        <v>108</v>
      </c>
      <c r="AJ69" s="15" t="s">
        <v>108</v>
      </c>
      <c r="AK69" s="15" t="s">
        <v>98</v>
      </c>
      <c r="AL69" s="15" t="s">
        <v>102</v>
      </c>
    </row>
    <row r="70" spans="3:38" x14ac:dyDescent="0.4">
      <c r="AB70" s="15" t="s">
        <v>155</v>
      </c>
      <c r="AC70" s="21">
        <v>0</v>
      </c>
      <c r="AD70" s="21">
        <v>2</v>
      </c>
      <c r="AE70" s="15" t="s">
        <v>98</v>
      </c>
      <c r="AF70" s="15" t="s">
        <v>156</v>
      </c>
      <c r="AH70" s="15" t="s">
        <v>100</v>
      </c>
      <c r="AI70" s="15" t="s">
        <v>108</v>
      </c>
      <c r="AJ70" s="15" t="s">
        <v>105</v>
      </c>
      <c r="AK70" s="15" t="s">
        <v>101</v>
      </c>
      <c r="AL70" s="15" t="s">
        <v>102</v>
      </c>
    </row>
    <row r="71" spans="3:38" x14ac:dyDescent="0.4">
      <c r="D71" s="18" t="s">
        <v>157</v>
      </c>
      <c r="AB71" s="15" t="s">
        <v>155</v>
      </c>
      <c r="AC71" s="21">
        <v>2</v>
      </c>
      <c r="AD71" s="21">
        <v>3</v>
      </c>
      <c r="AE71" s="15" t="s">
        <v>105</v>
      </c>
      <c r="AH71" s="15" t="s">
        <v>100</v>
      </c>
      <c r="AI71" s="15" t="s">
        <v>108</v>
      </c>
      <c r="AJ71" s="15" t="s">
        <v>105</v>
      </c>
      <c r="AK71" s="15" t="s">
        <v>100</v>
      </c>
      <c r="AL71" s="15" t="s">
        <v>102</v>
      </c>
    </row>
    <row r="72" spans="3:38" hidden="1" x14ac:dyDescent="0.4">
      <c r="C72" s="15">
        <v>5.17</v>
      </c>
      <c r="D72" s="15">
        <v>5.18</v>
      </c>
      <c r="E72" s="15">
        <v>5.19</v>
      </c>
      <c r="F72" s="15">
        <v>5.21</v>
      </c>
      <c r="AB72" s="15" t="s">
        <v>155</v>
      </c>
      <c r="AC72" s="21">
        <v>3</v>
      </c>
      <c r="AD72" s="21">
        <v>4</v>
      </c>
      <c r="AE72" s="15" t="s">
        <v>108</v>
      </c>
      <c r="AH72" s="15" t="s">
        <v>100</v>
      </c>
      <c r="AI72" s="15" t="s">
        <v>108</v>
      </c>
      <c r="AJ72" s="15" t="s">
        <v>105</v>
      </c>
      <c r="AK72" s="15" t="s">
        <v>108</v>
      </c>
      <c r="AL72" s="15" t="s">
        <v>102</v>
      </c>
    </row>
    <row r="73" spans="3:38" ht="34.200000000000003" thickBot="1" x14ac:dyDescent="0.45">
      <c r="C73" s="104" t="s">
        <v>128</v>
      </c>
      <c r="D73" s="104" t="s">
        <v>80</v>
      </c>
      <c r="E73" s="104" t="s">
        <v>129</v>
      </c>
      <c r="F73" s="131" t="s">
        <v>130</v>
      </c>
      <c r="AB73" s="15" t="s">
        <v>155</v>
      </c>
      <c r="AC73" s="21">
        <v>4</v>
      </c>
      <c r="AD73" s="21">
        <v>6</v>
      </c>
      <c r="AE73" s="15" t="s">
        <v>100</v>
      </c>
      <c r="AH73" s="15" t="s">
        <v>100</v>
      </c>
      <c r="AI73" s="15" t="s">
        <v>108</v>
      </c>
      <c r="AJ73" s="15" t="s">
        <v>105</v>
      </c>
      <c r="AK73" s="15" t="s">
        <v>105</v>
      </c>
      <c r="AL73" s="15" t="s">
        <v>102</v>
      </c>
    </row>
    <row r="74" spans="3:38" ht="17.399999999999999" thickTop="1" x14ac:dyDescent="0.4">
      <c r="C74" s="96" t="str">
        <f t="shared" ref="C74:C77" si="14">C58</f>
        <v/>
      </c>
      <c r="D74" s="58" t="str">
        <f>E58</f>
        <v>Sampling zone 1</v>
      </c>
      <c r="E74" s="78" t="str">
        <f>IFERROR((H58+H59+H60)/3, "")</f>
        <v/>
      </c>
      <c r="F74" s="106" t="str" cm="1">
        <f t="array" ref="F74" xml:space="preserve"> IFERROR(INDEX(Table204[EQS category ref], MATCH(1,(Table57[[#This Row],[Zone EQS score]]&gt;Table204[Larger than])*(Table57[[#This Row],[Zone EQS score]]&lt;=Table204[Equal or smaller than]),0)),"")</f>
        <v/>
      </c>
      <c r="AB74" s="15" t="s">
        <v>155</v>
      </c>
      <c r="AC74" s="21">
        <v>6</v>
      </c>
      <c r="AD74" s="21">
        <v>1000</v>
      </c>
      <c r="AE74" s="15" t="s">
        <v>101</v>
      </c>
      <c r="AF74" s="15" t="s">
        <v>141</v>
      </c>
      <c r="AH74" s="15" t="s">
        <v>100</v>
      </c>
      <c r="AI74" s="15" t="s">
        <v>108</v>
      </c>
      <c r="AJ74" s="15" t="s">
        <v>105</v>
      </c>
      <c r="AK74" s="15" t="s">
        <v>98</v>
      </c>
      <c r="AL74" s="15" t="s">
        <v>102</v>
      </c>
    </row>
    <row r="75" spans="3:38" x14ac:dyDescent="0.4">
      <c r="C75" s="96" t="str">
        <f t="shared" si="14"/>
        <v/>
      </c>
      <c r="D75" s="58" t="str">
        <f>E61</f>
        <v>Sampling zone 2</v>
      </c>
      <c r="E75" s="78" t="str">
        <f>IFERROR((H61+H62+H63)/3, "")</f>
        <v/>
      </c>
      <c r="F75" s="106" t="str" cm="1">
        <f t="array" ref="F75" xml:space="preserve"> IFERROR(INDEX(Table204[EQS category ref], MATCH(1,(Table57[[#This Row],[Zone EQS score]]&gt;Table204[Larger than])*(Table57[[#This Row],[Zone EQS score]]&lt;=Table204[Equal or smaller than]),0)),"")</f>
        <v/>
      </c>
      <c r="AH75" s="15" t="s">
        <v>100</v>
      </c>
      <c r="AI75" s="15" t="s">
        <v>108</v>
      </c>
      <c r="AJ75" s="15" t="s">
        <v>98</v>
      </c>
      <c r="AK75" s="15" t="s">
        <v>101</v>
      </c>
      <c r="AL75" s="15" t="s">
        <v>102</v>
      </c>
    </row>
    <row r="76" spans="3:38" x14ac:dyDescent="0.4">
      <c r="C76" s="96" t="str">
        <f t="shared" si="14"/>
        <v/>
      </c>
      <c r="D76" s="58" t="str">
        <f>E64</f>
        <v>Sampling zone 3</v>
      </c>
      <c r="E76" s="78" t="str">
        <f>IFERROR((H64+H65+H66)/3, "")</f>
        <v/>
      </c>
      <c r="F76" s="106" t="str" cm="1">
        <f t="array" ref="F76" xml:space="preserve"> IFERROR(INDEX(Table204[EQS category ref], MATCH(1,(Table57[[#This Row],[Zone EQS score]]&gt;Table204[Larger than])*(Table57[[#This Row],[Zone EQS score]]&lt;=Table204[Equal or smaller than]),0)),"")</f>
        <v/>
      </c>
      <c r="AB76" s="18" t="s">
        <v>118</v>
      </c>
      <c r="AH76" s="15" t="s">
        <v>100</v>
      </c>
      <c r="AI76" s="15" t="s">
        <v>108</v>
      </c>
      <c r="AJ76" s="15" t="s">
        <v>98</v>
      </c>
      <c r="AK76" s="15" t="s">
        <v>100</v>
      </c>
      <c r="AL76" s="15" t="s">
        <v>102</v>
      </c>
    </row>
    <row r="77" spans="3:38" x14ac:dyDescent="0.4">
      <c r="C77" s="96" t="str">
        <f t="shared" si="14"/>
        <v/>
      </c>
      <c r="D77" s="58" t="str">
        <f>E67</f>
        <v>Reference zone</v>
      </c>
      <c r="E77" s="78" t="str">
        <f>IFERROR((H67+H68+H69)/3, "")</f>
        <v/>
      </c>
      <c r="F77" s="106" t="str" cm="1">
        <f t="array" ref="F77" xml:space="preserve"> IFERROR(INDEX(Table204[EQS category ref], MATCH(1,(Table57[[#This Row],[Zone EQS score]]&gt;Table204[Larger than])*(Table57[[#This Row],[Zone EQS score]]&lt;=Table204[Equal or smaller than]),0)),"")</f>
        <v/>
      </c>
      <c r="AH77" s="15" t="s">
        <v>100</v>
      </c>
      <c r="AI77" s="15" t="s">
        <v>108</v>
      </c>
      <c r="AJ77" s="15" t="s">
        <v>98</v>
      </c>
      <c r="AK77" s="15" t="s">
        <v>108</v>
      </c>
      <c r="AL77" s="15" t="s">
        <v>102</v>
      </c>
    </row>
    <row r="78" spans="3:38" x14ac:dyDescent="0.4">
      <c r="AB78" s="15" t="s">
        <v>87</v>
      </c>
      <c r="AC78" s="84" t="s">
        <v>119</v>
      </c>
      <c r="AD78" s="15" t="s">
        <v>120</v>
      </c>
      <c r="AE78" s="15" t="s">
        <v>121</v>
      </c>
      <c r="AF78" s="15" t="s">
        <v>56</v>
      </c>
      <c r="AH78" s="15" t="s">
        <v>100</v>
      </c>
      <c r="AI78" s="15" t="s">
        <v>108</v>
      </c>
      <c r="AJ78" s="15" t="s">
        <v>98</v>
      </c>
      <c r="AK78" s="15" t="s">
        <v>105</v>
      </c>
      <c r="AL78" s="15" t="s">
        <v>102</v>
      </c>
    </row>
    <row r="79" spans="3:38" x14ac:dyDescent="0.4">
      <c r="D79" s="18" t="s">
        <v>1922</v>
      </c>
      <c r="AB79" s="15" t="s">
        <v>101</v>
      </c>
      <c r="AC79" s="15">
        <v>4.0000099999999996</v>
      </c>
      <c r="AD79" s="15">
        <v>6</v>
      </c>
      <c r="AE79" s="42">
        <v>5</v>
      </c>
      <c r="AF79" s="15" t="s">
        <v>99</v>
      </c>
      <c r="AH79" s="15" t="s">
        <v>100</v>
      </c>
      <c r="AI79" s="15" t="s">
        <v>108</v>
      </c>
      <c r="AJ79" s="15" t="s">
        <v>98</v>
      </c>
      <c r="AK79" s="15" t="s">
        <v>98</v>
      </c>
      <c r="AL79" s="15" t="s">
        <v>102</v>
      </c>
    </row>
    <row r="80" spans="3:38" hidden="1" x14ac:dyDescent="0.4">
      <c r="C80" s="15">
        <v>5.22</v>
      </c>
      <c r="D80" s="15">
        <v>5.23</v>
      </c>
      <c r="AB80" s="15" t="s">
        <v>100</v>
      </c>
      <c r="AC80" s="15">
        <v>3.1</v>
      </c>
      <c r="AD80" s="15">
        <v>4.0000099999999996</v>
      </c>
      <c r="AE80" s="42">
        <v>4</v>
      </c>
      <c r="AH80" s="15" t="s">
        <v>100</v>
      </c>
      <c r="AI80" s="15" t="s">
        <v>105</v>
      </c>
      <c r="AJ80" s="15" t="s">
        <v>101</v>
      </c>
      <c r="AK80" s="15" t="s">
        <v>101</v>
      </c>
      <c r="AL80" s="15" t="s">
        <v>102</v>
      </c>
    </row>
    <row r="81" spans="3:38" ht="33.6" x14ac:dyDescent="0.4">
      <c r="C81" s="104" t="s">
        <v>44</v>
      </c>
      <c r="D81" s="61" t="s">
        <v>158</v>
      </c>
      <c r="AB81" s="15" t="s">
        <v>108</v>
      </c>
      <c r="AC81" s="15">
        <v>2.1</v>
      </c>
      <c r="AD81" s="15">
        <v>3.09999</v>
      </c>
      <c r="AE81" s="42">
        <v>3</v>
      </c>
      <c r="AH81" s="15" t="s">
        <v>100</v>
      </c>
      <c r="AI81" s="15" t="s">
        <v>105</v>
      </c>
      <c r="AJ81" s="15" t="s">
        <v>101</v>
      </c>
      <c r="AK81" s="15" t="s">
        <v>100</v>
      </c>
      <c r="AL81" s="15" t="s">
        <v>102</v>
      </c>
    </row>
    <row r="82" spans="3:38" x14ac:dyDescent="0.4">
      <c r="C82" s="96" t="str">
        <f>C74</f>
        <v/>
      </c>
      <c r="D82" s="58" t="str" cm="1">
        <f t="array" ref="D82">IFERROR(INDEX(Table40[Benthic status], MATCH(1, (F77=Table40[[Reference zone ]])*(F76=Table40[Farm monitoring zone 1])*(F75=Table40[Farm monitoring zone 2])*(F74=Table40[Farm monitoring zone 3]), 0)),"")</f>
        <v/>
      </c>
      <c r="AB82" s="15" t="s">
        <v>105</v>
      </c>
      <c r="AC82" s="15">
        <v>1.1000000000000001</v>
      </c>
      <c r="AD82" s="15">
        <v>2.09999</v>
      </c>
      <c r="AE82" s="42">
        <v>2</v>
      </c>
      <c r="AH82" s="15" t="s">
        <v>100</v>
      </c>
      <c r="AI82" s="15" t="s">
        <v>105</v>
      </c>
      <c r="AJ82" s="15" t="s">
        <v>101</v>
      </c>
      <c r="AK82" s="15" t="s">
        <v>108</v>
      </c>
      <c r="AL82" s="15" t="s">
        <v>102</v>
      </c>
    </row>
    <row r="83" spans="3:38" x14ac:dyDescent="0.4">
      <c r="AB83" s="15" t="s">
        <v>98</v>
      </c>
      <c r="AC83" s="15">
        <v>0</v>
      </c>
      <c r="AD83" s="15">
        <v>1.09999</v>
      </c>
      <c r="AE83" s="42">
        <v>1</v>
      </c>
      <c r="AF83" s="15" t="s">
        <v>123</v>
      </c>
      <c r="AH83" s="15" t="s">
        <v>100</v>
      </c>
      <c r="AI83" s="15" t="s">
        <v>105</v>
      </c>
      <c r="AJ83" s="15" t="s">
        <v>101</v>
      </c>
      <c r="AK83" s="15" t="s">
        <v>105</v>
      </c>
      <c r="AL83" s="15" t="s">
        <v>102</v>
      </c>
    </row>
    <row r="84" spans="3:38" x14ac:dyDescent="0.4">
      <c r="AH84" s="15" t="s">
        <v>100</v>
      </c>
      <c r="AI84" s="15" t="s">
        <v>105</v>
      </c>
      <c r="AJ84" s="15" t="s">
        <v>101</v>
      </c>
      <c r="AK84" s="15" t="s">
        <v>98</v>
      </c>
      <c r="AL84" s="15" t="s">
        <v>102</v>
      </c>
    </row>
    <row r="85" spans="3:38" x14ac:dyDescent="0.4">
      <c r="AH85" s="15" t="s">
        <v>100</v>
      </c>
      <c r="AI85" s="15" t="s">
        <v>105</v>
      </c>
      <c r="AJ85" s="15" t="s">
        <v>100</v>
      </c>
      <c r="AK85" s="15" t="s">
        <v>101</v>
      </c>
      <c r="AL85" s="15" t="s">
        <v>102</v>
      </c>
    </row>
    <row r="86" spans="3:38" x14ac:dyDescent="0.4">
      <c r="AH86" s="15" t="s">
        <v>100</v>
      </c>
      <c r="AI86" s="15" t="s">
        <v>105</v>
      </c>
      <c r="AJ86" s="15" t="s">
        <v>100</v>
      </c>
      <c r="AK86" s="15" t="s">
        <v>100</v>
      </c>
      <c r="AL86" s="15" t="s">
        <v>102</v>
      </c>
    </row>
    <row r="87" spans="3:38" x14ac:dyDescent="0.4">
      <c r="AH87" s="15" t="s">
        <v>100</v>
      </c>
      <c r="AI87" s="15" t="s">
        <v>105</v>
      </c>
      <c r="AJ87" s="15" t="s">
        <v>100</v>
      </c>
      <c r="AK87" s="15" t="s">
        <v>108</v>
      </c>
      <c r="AL87" s="15" t="s">
        <v>102</v>
      </c>
    </row>
    <row r="88" spans="3:38" x14ac:dyDescent="0.4">
      <c r="AH88" s="15" t="s">
        <v>100</v>
      </c>
      <c r="AI88" s="15" t="s">
        <v>105</v>
      </c>
      <c r="AJ88" s="15" t="s">
        <v>100</v>
      </c>
      <c r="AK88" s="15" t="s">
        <v>105</v>
      </c>
      <c r="AL88" s="15" t="s">
        <v>102</v>
      </c>
    </row>
    <row r="89" spans="3:38" x14ac:dyDescent="0.4">
      <c r="AH89" s="15" t="s">
        <v>100</v>
      </c>
      <c r="AI89" s="15" t="s">
        <v>105</v>
      </c>
      <c r="AJ89" s="15" t="s">
        <v>100</v>
      </c>
      <c r="AK89" s="15" t="s">
        <v>98</v>
      </c>
      <c r="AL89" s="15" t="s">
        <v>102</v>
      </c>
    </row>
    <row r="90" spans="3:38" x14ac:dyDescent="0.4">
      <c r="AH90" s="15" t="s">
        <v>100</v>
      </c>
      <c r="AI90" s="15" t="s">
        <v>105</v>
      </c>
      <c r="AJ90" s="15" t="s">
        <v>108</v>
      </c>
      <c r="AK90" s="15" t="s">
        <v>101</v>
      </c>
      <c r="AL90" s="15" t="s">
        <v>102</v>
      </c>
    </row>
    <row r="91" spans="3:38" x14ac:dyDescent="0.4">
      <c r="AH91" s="15" t="s">
        <v>100</v>
      </c>
      <c r="AI91" s="15" t="s">
        <v>105</v>
      </c>
      <c r="AJ91" s="15" t="s">
        <v>108</v>
      </c>
      <c r="AK91" s="15" t="s">
        <v>100</v>
      </c>
      <c r="AL91" s="15" t="s">
        <v>102</v>
      </c>
    </row>
    <row r="92" spans="3:38" x14ac:dyDescent="0.4">
      <c r="AH92" s="15" t="s">
        <v>100</v>
      </c>
      <c r="AI92" s="15" t="s">
        <v>105</v>
      </c>
      <c r="AJ92" s="15" t="s">
        <v>108</v>
      </c>
      <c r="AK92" s="15" t="s">
        <v>108</v>
      </c>
      <c r="AL92" s="15" t="s">
        <v>102</v>
      </c>
    </row>
    <row r="93" spans="3:38" x14ac:dyDescent="0.4">
      <c r="AH93" s="15" t="s">
        <v>100</v>
      </c>
      <c r="AI93" s="15" t="s">
        <v>105</v>
      </c>
      <c r="AJ93" s="15" t="s">
        <v>108</v>
      </c>
      <c r="AK93" s="15" t="s">
        <v>105</v>
      </c>
      <c r="AL93" s="15" t="s">
        <v>102</v>
      </c>
    </row>
    <row r="94" spans="3:38" x14ac:dyDescent="0.4">
      <c r="AH94" s="15" t="s">
        <v>100</v>
      </c>
      <c r="AI94" s="15" t="s">
        <v>105</v>
      </c>
      <c r="AJ94" s="15" t="s">
        <v>108</v>
      </c>
      <c r="AK94" s="15" t="s">
        <v>98</v>
      </c>
      <c r="AL94" s="15" t="s">
        <v>102</v>
      </c>
    </row>
    <row r="95" spans="3:38" x14ac:dyDescent="0.4">
      <c r="AH95" s="15" t="s">
        <v>100</v>
      </c>
      <c r="AI95" s="15" t="s">
        <v>105</v>
      </c>
      <c r="AJ95" s="15" t="s">
        <v>105</v>
      </c>
      <c r="AK95" s="15" t="s">
        <v>101</v>
      </c>
      <c r="AL95" s="15" t="s">
        <v>102</v>
      </c>
    </row>
    <row r="96" spans="3:38" x14ac:dyDescent="0.4">
      <c r="AH96" s="15" t="s">
        <v>100</v>
      </c>
      <c r="AI96" s="15" t="s">
        <v>105</v>
      </c>
      <c r="AJ96" s="15" t="s">
        <v>105</v>
      </c>
      <c r="AK96" s="15" t="s">
        <v>100</v>
      </c>
      <c r="AL96" s="15" t="s">
        <v>102</v>
      </c>
    </row>
    <row r="97" spans="34:38" x14ac:dyDescent="0.4">
      <c r="AH97" s="15" t="s">
        <v>100</v>
      </c>
      <c r="AI97" s="15" t="s">
        <v>105</v>
      </c>
      <c r="AJ97" s="15" t="s">
        <v>105</v>
      </c>
      <c r="AK97" s="15" t="s">
        <v>108</v>
      </c>
      <c r="AL97" s="15" t="s">
        <v>102</v>
      </c>
    </row>
    <row r="98" spans="34:38" x14ac:dyDescent="0.4">
      <c r="AH98" s="15" t="s">
        <v>100</v>
      </c>
      <c r="AI98" s="15" t="s">
        <v>105</v>
      </c>
      <c r="AJ98" s="15" t="s">
        <v>105</v>
      </c>
      <c r="AK98" s="15" t="s">
        <v>105</v>
      </c>
      <c r="AL98" s="15" t="s">
        <v>102</v>
      </c>
    </row>
    <row r="99" spans="34:38" x14ac:dyDescent="0.4">
      <c r="AH99" s="15" t="s">
        <v>100</v>
      </c>
      <c r="AI99" s="15" t="s">
        <v>105</v>
      </c>
      <c r="AJ99" s="15" t="s">
        <v>105</v>
      </c>
      <c r="AK99" s="15" t="s">
        <v>98</v>
      </c>
      <c r="AL99" s="15" t="s">
        <v>102</v>
      </c>
    </row>
    <row r="100" spans="34:38" x14ac:dyDescent="0.4">
      <c r="AH100" s="15" t="s">
        <v>100</v>
      </c>
      <c r="AI100" s="15" t="s">
        <v>105</v>
      </c>
      <c r="AJ100" s="15" t="s">
        <v>98</v>
      </c>
      <c r="AK100" s="15" t="s">
        <v>101</v>
      </c>
      <c r="AL100" s="15" t="s">
        <v>102</v>
      </c>
    </row>
    <row r="101" spans="34:38" x14ac:dyDescent="0.4">
      <c r="AH101" s="15" t="s">
        <v>100</v>
      </c>
      <c r="AI101" s="15" t="s">
        <v>105</v>
      </c>
      <c r="AJ101" s="15" t="s">
        <v>98</v>
      </c>
      <c r="AK101" s="15" t="s">
        <v>100</v>
      </c>
      <c r="AL101" s="15" t="s">
        <v>102</v>
      </c>
    </row>
    <row r="102" spans="34:38" x14ac:dyDescent="0.4">
      <c r="AH102" s="15" t="s">
        <v>100</v>
      </c>
      <c r="AI102" s="15" t="s">
        <v>105</v>
      </c>
      <c r="AJ102" s="15" t="s">
        <v>98</v>
      </c>
      <c r="AK102" s="15" t="s">
        <v>108</v>
      </c>
      <c r="AL102" s="15" t="s">
        <v>102</v>
      </c>
    </row>
    <row r="103" spans="34:38" x14ac:dyDescent="0.4">
      <c r="AH103" s="15" t="s">
        <v>100</v>
      </c>
      <c r="AI103" s="15" t="s">
        <v>105</v>
      </c>
      <c r="AJ103" s="15" t="s">
        <v>98</v>
      </c>
      <c r="AK103" s="15" t="s">
        <v>105</v>
      </c>
      <c r="AL103" s="15" t="s">
        <v>102</v>
      </c>
    </row>
    <row r="104" spans="34:38" x14ac:dyDescent="0.4">
      <c r="AH104" s="15" t="s">
        <v>100</v>
      </c>
      <c r="AI104" s="15" t="s">
        <v>105</v>
      </c>
      <c r="AJ104" s="15" t="s">
        <v>98</v>
      </c>
      <c r="AK104" s="15" t="s">
        <v>98</v>
      </c>
      <c r="AL104" s="15" t="s">
        <v>102</v>
      </c>
    </row>
    <row r="105" spans="34:38" x14ac:dyDescent="0.4">
      <c r="AH105" s="15" t="s">
        <v>100</v>
      </c>
      <c r="AI105" s="15" t="s">
        <v>98</v>
      </c>
      <c r="AJ105" s="15" t="s">
        <v>101</v>
      </c>
      <c r="AK105" s="15" t="s">
        <v>101</v>
      </c>
      <c r="AL105" s="15" t="s">
        <v>102</v>
      </c>
    </row>
    <row r="106" spans="34:38" x14ac:dyDescent="0.4">
      <c r="AH106" s="15" t="s">
        <v>100</v>
      </c>
      <c r="AI106" s="15" t="s">
        <v>98</v>
      </c>
      <c r="AJ106" s="15" t="s">
        <v>101</v>
      </c>
      <c r="AK106" s="15" t="s">
        <v>100</v>
      </c>
      <c r="AL106" s="15" t="s">
        <v>102</v>
      </c>
    </row>
    <row r="107" spans="34:38" x14ac:dyDescent="0.4">
      <c r="AH107" s="15" t="s">
        <v>100</v>
      </c>
      <c r="AI107" s="15" t="s">
        <v>98</v>
      </c>
      <c r="AJ107" s="15" t="s">
        <v>101</v>
      </c>
      <c r="AK107" s="15" t="s">
        <v>108</v>
      </c>
      <c r="AL107" s="15" t="s">
        <v>102</v>
      </c>
    </row>
    <row r="108" spans="34:38" x14ac:dyDescent="0.4">
      <c r="AH108" s="15" t="s">
        <v>100</v>
      </c>
      <c r="AI108" s="15" t="s">
        <v>98</v>
      </c>
      <c r="AJ108" s="15" t="s">
        <v>101</v>
      </c>
      <c r="AK108" s="15" t="s">
        <v>105</v>
      </c>
      <c r="AL108" s="15" t="s">
        <v>102</v>
      </c>
    </row>
    <row r="109" spans="34:38" x14ac:dyDescent="0.4">
      <c r="AH109" s="15" t="s">
        <v>100</v>
      </c>
      <c r="AI109" s="15" t="s">
        <v>98</v>
      </c>
      <c r="AJ109" s="15" t="s">
        <v>101</v>
      </c>
      <c r="AK109" s="15" t="s">
        <v>98</v>
      </c>
      <c r="AL109" s="15" t="s">
        <v>102</v>
      </c>
    </row>
    <row r="110" spans="34:38" x14ac:dyDescent="0.4">
      <c r="AH110" s="15" t="s">
        <v>100</v>
      </c>
      <c r="AI110" s="15" t="s">
        <v>98</v>
      </c>
      <c r="AJ110" s="15" t="s">
        <v>100</v>
      </c>
      <c r="AK110" s="15" t="s">
        <v>101</v>
      </c>
      <c r="AL110" s="15" t="s">
        <v>102</v>
      </c>
    </row>
    <row r="111" spans="34:38" x14ac:dyDescent="0.4">
      <c r="AH111" s="15" t="s">
        <v>100</v>
      </c>
      <c r="AI111" s="15" t="s">
        <v>98</v>
      </c>
      <c r="AJ111" s="15" t="s">
        <v>100</v>
      </c>
      <c r="AK111" s="15" t="s">
        <v>100</v>
      </c>
      <c r="AL111" s="15" t="s">
        <v>102</v>
      </c>
    </row>
    <row r="112" spans="34:38" x14ac:dyDescent="0.4">
      <c r="AH112" s="15" t="s">
        <v>100</v>
      </c>
      <c r="AI112" s="15" t="s">
        <v>98</v>
      </c>
      <c r="AJ112" s="15" t="s">
        <v>100</v>
      </c>
      <c r="AK112" s="15" t="s">
        <v>108</v>
      </c>
      <c r="AL112" s="15" t="s">
        <v>102</v>
      </c>
    </row>
    <row r="113" spans="34:38" x14ac:dyDescent="0.4">
      <c r="AH113" s="15" t="s">
        <v>100</v>
      </c>
      <c r="AI113" s="15" t="s">
        <v>98</v>
      </c>
      <c r="AJ113" s="15" t="s">
        <v>100</v>
      </c>
      <c r="AK113" s="15" t="s">
        <v>105</v>
      </c>
      <c r="AL113" s="15" t="s">
        <v>102</v>
      </c>
    </row>
    <row r="114" spans="34:38" x14ac:dyDescent="0.4">
      <c r="AH114" s="15" t="s">
        <v>100</v>
      </c>
      <c r="AI114" s="15" t="s">
        <v>98</v>
      </c>
      <c r="AJ114" s="15" t="s">
        <v>100</v>
      </c>
      <c r="AK114" s="15" t="s">
        <v>98</v>
      </c>
      <c r="AL114" s="15" t="s">
        <v>102</v>
      </c>
    </row>
    <row r="115" spans="34:38" x14ac:dyDescent="0.4">
      <c r="AH115" s="15" t="s">
        <v>100</v>
      </c>
      <c r="AI115" s="15" t="s">
        <v>98</v>
      </c>
      <c r="AJ115" s="15" t="s">
        <v>108</v>
      </c>
      <c r="AK115" s="15" t="s">
        <v>101</v>
      </c>
      <c r="AL115" s="15" t="s">
        <v>102</v>
      </c>
    </row>
    <row r="116" spans="34:38" x14ac:dyDescent="0.4">
      <c r="AH116" s="15" t="s">
        <v>100</v>
      </c>
      <c r="AI116" s="15" t="s">
        <v>98</v>
      </c>
      <c r="AJ116" s="15" t="s">
        <v>108</v>
      </c>
      <c r="AK116" s="15" t="s">
        <v>100</v>
      </c>
      <c r="AL116" s="15" t="s">
        <v>102</v>
      </c>
    </row>
    <row r="117" spans="34:38" x14ac:dyDescent="0.4">
      <c r="AH117" s="15" t="s">
        <v>100</v>
      </c>
      <c r="AI117" s="15" t="s">
        <v>98</v>
      </c>
      <c r="AJ117" s="15" t="s">
        <v>108</v>
      </c>
      <c r="AK117" s="15" t="s">
        <v>108</v>
      </c>
      <c r="AL117" s="15" t="s">
        <v>102</v>
      </c>
    </row>
    <row r="118" spans="34:38" x14ac:dyDescent="0.4">
      <c r="AH118" s="15" t="s">
        <v>100</v>
      </c>
      <c r="AI118" s="15" t="s">
        <v>98</v>
      </c>
      <c r="AJ118" s="15" t="s">
        <v>108</v>
      </c>
      <c r="AK118" s="15" t="s">
        <v>105</v>
      </c>
      <c r="AL118" s="15" t="s">
        <v>102</v>
      </c>
    </row>
    <row r="119" spans="34:38" x14ac:dyDescent="0.4">
      <c r="AH119" s="15" t="s">
        <v>100</v>
      </c>
      <c r="AI119" s="15" t="s">
        <v>98</v>
      </c>
      <c r="AJ119" s="15" t="s">
        <v>108</v>
      </c>
      <c r="AK119" s="15" t="s">
        <v>98</v>
      </c>
      <c r="AL119" s="15" t="s">
        <v>102</v>
      </c>
    </row>
    <row r="120" spans="34:38" x14ac:dyDescent="0.4">
      <c r="AH120" s="15" t="s">
        <v>100</v>
      </c>
      <c r="AI120" s="15" t="s">
        <v>98</v>
      </c>
      <c r="AJ120" s="15" t="s">
        <v>105</v>
      </c>
      <c r="AK120" s="15" t="s">
        <v>101</v>
      </c>
      <c r="AL120" s="15" t="s">
        <v>102</v>
      </c>
    </row>
    <row r="121" spans="34:38" x14ac:dyDescent="0.4">
      <c r="AH121" s="15" t="s">
        <v>100</v>
      </c>
      <c r="AI121" s="15" t="s">
        <v>98</v>
      </c>
      <c r="AJ121" s="15" t="s">
        <v>105</v>
      </c>
      <c r="AK121" s="15" t="s">
        <v>100</v>
      </c>
      <c r="AL121" s="15" t="s">
        <v>102</v>
      </c>
    </row>
    <row r="122" spans="34:38" x14ac:dyDescent="0.4">
      <c r="AH122" s="15" t="s">
        <v>100</v>
      </c>
      <c r="AI122" s="15" t="s">
        <v>98</v>
      </c>
      <c r="AJ122" s="15" t="s">
        <v>105</v>
      </c>
      <c r="AK122" s="15" t="s">
        <v>108</v>
      </c>
      <c r="AL122" s="15" t="s">
        <v>102</v>
      </c>
    </row>
    <row r="123" spans="34:38" x14ac:dyDescent="0.4">
      <c r="AH123" s="15" t="s">
        <v>100</v>
      </c>
      <c r="AI123" s="15" t="s">
        <v>98</v>
      </c>
      <c r="AJ123" s="15" t="s">
        <v>105</v>
      </c>
      <c r="AK123" s="15" t="s">
        <v>105</v>
      </c>
      <c r="AL123" s="15" t="s">
        <v>102</v>
      </c>
    </row>
    <row r="124" spans="34:38" x14ac:dyDescent="0.4">
      <c r="AH124" s="15" t="s">
        <v>100</v>
      </c>
      <c r="AI124" s="15" t="s">
        <v>98</v>
      </c>
      <c r="AJ124" s="15" t="s">
        <v>105</v>
      </c>
      <c r="AK124" s="15" t="s">
        <v>98</v>
      </c>
      <c r="AL124" s="15" t="s">
        <v>102</v>
      </c>
    </row>
    <row r="125" spans="34:38" x14ac:dyDescent="0.4">
      <c r="AH125" s="15" t="s">
        <v>100</v>
      </c>
      <c r="AI125" s="15" t="s">
        <v>98</v>
      </c>
      <c r="AJ125" s="15" t="s">
        <v>98</v>
      </c>
      <c r="AK125" s="15" t="s">
        <v>101</v>
      </c>
      <c r="AL125" s="15" t="s">
        <v>102</v>
      </c>
    </row>
    <row r="126" spans="34:38" x14ac:dyDescent="0.4">
      <c r="AH126" s="15" t="s">
        <v>100</v>
      </c>
      <c r="AI126" s="15" t="s">
        <v>98</v>
      </c>
      <c r="AJ126" s="15" t="s">
        <v>98</v>
      </c>
      <c r="AK126" s="15" t="s">
        <v>100</v>
      </c>
      <c r="AL126" s="15" t="s">
        <v>102</v>
      </c>
    </row>
    <row r="127" spans="34:38" x14ac:dyDescent="0.4">
      <c r="AH127" s="15" t="s">
        <v>100</v>
      </c>
      <c r="AI127" s="15" t="s">
        <v>98</v>
      </c>
      <c r="AJ127" s="15" t="s">
        <v>98</v>
      </c>
      <c r="AK127" s="15" t="s">
        <v>108</v>
      </c>
      <c r="AL127" s="15" t="s">
        <v>102</v>
      </c>
    </row>
    <row r="128" spans="34:38" x14ac:dyDescent="0.4">
      <c r="AH128" s="15" t="s">
        <v>100</v>
      </c>
      <c r="AI128" s="15" t="s">
        <v>98</v>
      </c>
      <c r="AJ128" s="15" t="s">
        <v>98</v>
      </c>
      <c r="AK128" s="15" t="s">
        <v>105</v>
      </c>
      <c r="AL128" s="15" t="s">
        <v>102</v>
      </c>
    </row>
    <row r="129" spans="34:38" x14ac:dyDescent="0.4">
      <c r="AH129" s="15" t="s">
        <v>100</v>
      </c>
      <c r="AI129" s="15" t="s">
        <v>98</v>
      </c>
      <c r="AJ129" s="15" t="s">
        <v>98</v>
      </c>
      <c r="AK129" s="15" t="s">
        <v>98</v>
      </c>
      <c r="AL129" s="15" t="s">
        <v>102</v>
      </c>
    </row>
    <row r="130" spans="34:38" x14ac:dyDescent="0.4">
      <c r="AH130" s="72" t="s">
        <v>101</v>
      </c>
      <c r="AI130" s="72" t="s">
        <v>101</v>
      </c>
      <c r="AJ130" s="72" t="s">
        <v>101</v>
      </c>
      <c r="AK130" s="72" t="s">
        <v>101</v>
      </c>
      <c r="AL130" s="15" t="s">
        <v>102</v>
      </c>
    </row>
    <row r="131" spans="34:38" x14ac:dyDescent="0.4">
      <c r="AH131" s="72" t="s">
        <v>101</v>
      </c>
      <c r="AI131" s="72" t="s">
        <v>101</v>
      </c>
      <c r="AJ131" s="72" t="s">
        <v>101</v>
      </c>
      <c r="AK131" s="72" t="s">
        <v>100</v>
      </c>
      <c r="AL131" s="15" t="s">
        <v>102</v>
      </c>
    </row>
    <row r="132" spans="34:38" x14ac:dyDescent="0.4">
      <c r="AH132" s="72" t="s">
        <v>101</v>
      </c>
      <c r="AI132" s="72" t="s">
        <v>101</v>
      </c>
      <c r="AJ132" s="72" t="s">
        <v>101</v>
      </c>
      <c r="AK132" s="72" t="s">
        <v>108</v>
      </c>
      <c r="AL132" s="15" t="s">
        <v>102</v>
      </c>
    </row>
    <row r="133" spans="34:38" x14ac:dyDescent="0.4">
      <c r="AH133" s="72" t="s">
        <v>101</v>
      </c>
      <c r="AI133" s="72" t="s">
        <v>101</v>
      </c>
      <c r="AJ133" s="72" t="s">
        <v>101</v>
      </c>
      <c r="AK133" s="72" t="s">
        <v>105</v>
      </c>
      <c r="AL133" s="15" t="s">
        <v>102</v>
      </c>
    </row>
    <row r="134" spans="34:38" x14ac:dyDescent="0.4">
      <c r="AH134" s="72" t="s">
        <v>101</v>
      </c>
      <c r="AI134" s="72" t="s">
        <v>101</v>
      </c>
      <c r="AJ134" s="72" t="s">
        <v>101</v>
      </c>
      <c r="AK134" s="72" t="s">
        <v>98</v>
      </c>
      <c r="AL134" s="15" t="s">
        <v>102</v>
      </c>
    </row>
    <row r="135" spans="34:38" x14ac:dyDescent="0.4">
      <c r="AH135" s="72" t="s">
        <v>101</v>
      </c>
      <c r="AI135" s="72" t="s">
        <v>101</v>
      </c>
      <c r="AJ135" s="72" t="s">
        <v>100</v>
      </c>
      <c r="AK135" s="72" t="s">
        <v>101</v>
      </c>
      <c r="AL135" s="15" t="s">
        <v>102</v>
      </c>
    </row>
    <row r="136" spans="34:38" x14ac:dyDescent="0.4">
      <c r="AH136" s="72" t="s">
        <v>101</v>
      </c>
      <c r="AI136" s="72" t="s">
        <v>101</v>
      </c>
      <c r="AJ136" s="72" t="s">
        <v>100</v>
      </c>
      <c r="AK136" s="72" t="s">
        <v>100</v>
      </c>
      <c r="AL136" s="15" t="s">
        <v>102</v>
      </c>
    </row>
    <row r="137" spans="34:38" x14ac:dyDescent="0.4">
      <c r="AH137" s="72" t="s">
        <v>101</v>
      </c>
      <c r="AI137" s="72" t="s">
        <v>101</v>
      </c>
      <c r="AJ137" s="72" t="s">
        <v>100</v>
      </c>
      <c r="AK137" s="72" t="s">
        <v>108</v>
      </c>
      <c r="AL137" s="15" t="s">
        <v>102</v>
      </c>
    </row>
    <row r="138" spans="34:38" x14ac:dyDescent="0.4">
      <c r="AH138" s="72" t="s">
        <v>101</v>
      </c>
      <c r="AI138" s="72" t="s">
        <v>101</v>
      </c>
      <c r="AJ138" s="72" t="s">
        <v>100</v>
      </c>
      <c r="AK138" s="72" t="s">
        <v>105</v>
      </c>
      <c r="AL138" s="15" t="s">
        <v>102</v>
      </c>
    </row>
    <row r="139" spans="34:38" x14ac:dyDescent="0.4">
      <c r="AH139" s="72" t="s">
        <v>101</v>
      </c>
      <c r="AI139" s="72" t="s">
        <v>101</v>
      </c>
      <c r="AJ139" s="72" t="s">
        <v>100</v>
      </c>
      <c r="AK139" s="72" t="s">
        <v>98</v>
      </c>
      <c r="AL139" s="15" t="s">
        <v>102</v>
      </c>
    </row>
    <row r="140" spans="34:38" x14ac:dyDescent="0.4">
      <c r="AH140" s="72" t="s">
        <v>101</v>
      </c>
      <c r="AI140" s="72" t="s">
        <v>101</v>
      </c>
      <c r="AJ140" s="72" t="s">
        <v>108</v>
      </c>
      <c r="AK140" s="72" t="s">
        <v>101</v>
      </c>
      <c r="AL140" s="15" t="s">
        <v>102</v>
      </c>
    </row>
    <row r="141" spans="34:38" x14ac:dyDescent="0.4">
      <c r="AH141" s="72" t="s">
        <v>101</v>
      </c>
      <c r="AI141" s="72" t="s">
        <v>101</v>
      </c>
      <c r="AJ141" s="72" t="s">
        <v>108</v>
      </c>
      <c r="AK141" s="72" t="s">
        <v>100</v>
      </c>
      <c r="AL141" s="15" t="s">
        <v>102</v>
      </c>
    </row>
    <row r="142" spans="34:38" x14ac:dyDescent="0.4">
      <c r="AH142" s="72" t="s">
        <v>101</v>
      </c>
      <c r="AI142" s="72" t="s">
        <v>101</v>
      </c>
      <c r="AJ142" s="72" t="s">
        <v>108</v>
      </c>
      <c r="AK142" s="72" t="s">
        <v>108</v>
      </c>
      <c r="AL142" s="15" t="s">
        <v>102</v>
      </c>
    </row>
    <row r="143" spans="34:38" x14ac:dyDescent="0.4">
      <c r="AH143" s="72" t="s">
        <v>101</v>
      </c>
      <c r="AI143" s="72" t="s">
        <v>101</v>
      </c>
      <c r="AJ143" s="72" t="s">
        <v>108</v>
      </c>
      <c r="AK143" s="72" t="s">
        <v>105</v>
      </c>
      <c r="AL143" s="15" t="s">
        <v>102</v>
      </c>
    </row>
    <row r="144" spans="34:38" x14ac:dyDescent="0.4">
      <c r="AH144" s="72" t="s">
        <v>101</v>
      </c>
      <c r="AI144" s="72" t="s">
        <v>101</v>
      </c>
      <c r="AJ144" s="72" t="s">
        <v>108</v>
      </c>
      <c r="AK144" s="72" t="s">
        <v>98</v>
      </c>
      <c r="AL144" s="15" t="s">
        <v>102</v>
      </c>
    </row>
    <row r="145" spans="34:38" x14ac:dyDescent="0.4">
      <c r="AH145" s="72" t="s">
        <v>101</v>
      </c>
      <c r="AI145" s="72" t="s">
        <v>101</v>
      </c>
      <c r="AJ145" s="72" t="s">
        <v>105</v>
      </c>
      <c r="AK145" s="72" t="s">
        <v>101</v>
      </c>
      <c r="AL145" s="15" t="s">
        <v>102</v>
      </c>
    </row>
    <row r="146" spans="34:38" x14ac:dyDescent="0.4">
      <c r="AH146" s="72" t="s">
        <v>101</v>
      </c>
      <c r="AI146" s="72" t="s">
        <v>101</v>
      </c>
      <c r="AJ146" s="72" t="s">
        <v>105</v>
      </c>
      <c r="AK146" s="72" t="s">
        <v>100</v>
      </c>
      <c r="AL146" s="15" t="s">
        <v>102</v>
      </c>
    </row>
    <row r="147" spans="34:38" x14ac:dyDescent="0.4">
      <c r="AH147" s="72" t="s">
        <v>101</v>
      </c>
      <c r="AI147" s="72" t="s">
        <v>101</v>
      </c>
      <c r="AJ147" s="72" t="s">
        <v>105</v>
      </c>
      <c r="AK147" s="72" t="s">
        <v>108</v>
      </c>
      <c r="AL147" s="15" t="s">
        <v>102</v>
      </c>
    </row>
    <row r="148" spans="34:38" x14ac:dyDescent="0.4">
      <c r="AH148" s="72" t="s">
        <v>101</v>
      </c>
      <c r="AI148" s="72" t="s">
        <v>101</v>
      </c>
      <c r="AJ148" s="72" t="s">
        <v>105</v>
      </c>
      <c r="AK148" s="72" t="s">
        <v>105</v>
      </c>
      <c r="AL148" s="15" t="s">
        <v>102</v>
      </c>
    </row>
    <row r="149" spans="34:38" x14ac:dyDescent="0.4">
      <c r="AH149" s="72" t="s">
        <v>101</v>
      </c>
      <c r="AI149" s="72" t="s">
        <v>101</v>
      </c>
      <c r="AJ149" s="72" t="s">
        <v>105</v>
      </c>
      <c r="AK149" s="72" t="s">
        <v>98</v>
      </c>
      <c r="AL149" s="15" t="s">
        <v>102</v>
      </c>
    </row>
    <row r="150" spans="34:38" x14ac:dyDescent="0.4">
      <c r="AH150" s="72" t="s">
        <v>101</v>
      </c>
      <c r="AI150" s="72" t="s">
        <v>101</v>
      </c>
      <c r="AJ150" s="72" t="s">
        <v>98</v>
      </c>
      <c r="AK150" s="72" t="s">
        <v>101</v>
      </c>
      <c r="AL150" s="15" t="s">
        <v>102</v>
      </c>
    </row>
    <row r="151" spans="34:38" x14ac:dyDescent="0.4">
      <c r="AH151" s="72" t="s">
        <v>101</v>
      </c>
      <c r="AI151" s="72" t="s">
        <v>101</v>
      </c>
      <c r="AJ151" s="72" t="s">
        <v>98</v>
      </c>
      <c r="AK151" s="72" t="s">
        <v>100</v>
      </c>
      <c r="AL151" s="15" t="s">
        <v>102</v>
      </c>
    </row>
    <row r="152" spans="34:38" x14ac:dyDescent="0.4">
      <c r="AH152" s="72" t="s">
        <v>101</v>
      </c>
      <c r="AI152" s="72" t="s">
        <v>101</v>
      </c>
      <c r="AJ152" s="72" t="s">
        <v>98</v>
      </c>
      <c r="AK152" s="72" t="s">
        <v>108</v>
      </c>
      <c r="AL152" s="15" t="s">
        <v>102</v>
      </c>
    </row>
    <row r="153" spans="34:38" x14ac:dyDescent="0.4">
      <c r="AH153" s="72" t="s">
        <v>101</v>
      </c>
      <c r="AI153" s="72" t="s">
        <v>101</v>
      </c>
      <c r="AJ153" s="72" t="s">
        <v>98</v>
      </c>
      <c r="AK153" s="72" t="s">
        <v>105</v>
      </c>
      <c r="AL153" s="15" t="s">
        <v>102</v>
      </c>
    </row>
    <row r="154" spans="34:38" x14ac:dyDescent="0.4">
      <c r="AH154" s="72" t="s">
        <v>101</v>
      </c>
      <c r="AI154" s="72" t="s">
        <v>101</v>
      </c>
      <c r="AJ154" s="72" t="s">
        <v>98</v>
      </c>
      <c r="AK154" s="72" t="s">
        <v>98</v>
      </c>
      <c r="AL154" s="15" t="s">
        <v>102</v>
      </c>
    </row>
    <row r="155" spans="34:38" x14ac:dyDescent="0.4">
      <c r="AH155" s="72" t="s">
        <v>101</v>
      </c>
      <c r="AI155" s="72" t="s">
        <v>100</v>
      </c>
      <c r="AJ155" s="72" t="s">
        <v>101</v>
      </c>
      <c r="AK155" s="72" t="s">
        <v>101</v>
      </c>
      <c r="AL155" s="15" t="s">
        <v>102</v>
      </c>
    </row>
    <row r="156" spans="34:38" x14ac:dyDescent="0.4">
      <c r="AH156" s="72" t="s">
        <v>101</v>
      </c>
      <c r="AI156" s="72" t="s">
        <v>100</v>
      </c>
      <c r="AJ156" s="72" t="s">
        <v>101</v>
      </c>
      <c r="AK156" s="72" t="s">
        <v>100</v>
      </c>
      <c r="AL156" s="15" t="s">
        <v>102</v>
      </c>
    </row>
    <row r="157" spans="34:38" x14ac:dyDescent="0.4">
      <c r="AH157" s="72" t="s">
        <v>101</v>
      </c>
      <c r="AI157" s="72" t="s">
        <v>100</v>
      </c>
      <c r="AJ157" s="72" t="s">
        <v>101</v>
      </c>
      <c r="AK157" s="72" t="s">
        <v>108</v>
      </c>
      <c r="AL157" s="15" t="s">
        <v>102</v>
      </c>
    </row>
    <row r="158" spans="34:38" x14ac:dyDescent="0.4">
      <c r="AH158" s="72" t="s">
        <v>101</v>
      </c>
      <c r="AI158" s="72" t="s">
        <v>100</v>
      </c>
      <c r="AJ158" s="72" t="s">
        <v>101</v>
      </c>
      <c r="AK158" s="72" t="s">
        <v>105</v>
      </c>
      <c r="AL158" s="15" t="s">
        <v>102</v>
      </c>
    </row>
    <row r="159" spans="34:38" x14ac:dyDescent="0.4">
      <c r="AH159" s="72" t="s">
        <v>101</v>
      </c>
      <c r="AI159" s="72" t="s">
        <v>100</v>
      </c>
      <c r="AJ159" s="72" t="s">
        <v>101</v>
      </c>
      <c r="AK159" s="72" t="s">
        <v>98</v>
      </c>
      <c r="AL159" s="15" t="s">
        <v>102</v>
      </c>
    </row>
    <row r="160" spans="34:38" x14ac:dyDescent="0.4">
      <c r="AH160" s="72" t="s">
        <v>101</v>
      </c>
      <c r="AI160" s="72" t="s">
        <v>100</v>
      </c>
      <c r="AJ160" s="72" t="s">
        <v>100</v>
      </c>
      <c r="AK160" s="72" t="s">
        <v>101</v>
      </c>
      <c r="AL160" s="15" t="s">
        <v>102</v>
      </c>
    </row>
    <row r="161" spans="34:38" x14ac:dyDescent="0.4">
      <c r="AH161" s="72" t="s">
        <v>101</v>
      </c>
      <c r="AI161" s="72" t="s">
        <v>100</v>
      </c>
      <c r="AJ161" s="72" t="s">
        <v>100</v>
      </c>
      <c r="AK161" s="72" t="s">
        <v>100</v>
      </c>
      <c r="AL161" s="15" t="s">
        <v>102</v>
      </c>
    </row>
    <row r="162" spans="34:38" x14ac:dyDescent="0.4">
      <c r="AH162" s="72" t="s">
        <v>101</v>
      </c>
      <c r="AI162" s="72" t="s">
        <v>100</v>
      </c>
      <c r="AJ162" s="72" t="s">
        <v>100</v>
      </c>
      <c r="AK162" s="72" t="s">
        <v>108</v>
      </c>
      <c r="AL162" s="15" t="s">
        <v>102</v>
      </c>
    </row>
    <row r="163" spans="34:38" x14ac:dyDescent="0.4">
      <c r="AH163" s="72" t="s">
        <v>101</v>
      </c>
      <c r="AI163" s="72" t="s">
        <v>100</v>
      </c>
      <c r="AJ163" s="72" t="s">
        <v>100</v>
      </c>
      <c r="AK163" s="72" t="s">
        <v>105</v>
      </c>
      <c r="AL163" s="15" t="s">
        <v>102</v>
      </c>
    </row>
    <row r="164" spans="34:38" x14ac:dyDescent="0.4">
      <c r="AH164" s="72" t="s">
        <v>101</v>
      </c>
      <c r="AI164" s="72" t="s">
        <v>100</v>
      </c>
      <c r="AJ164" s="72" t="s">
        <v>100</v>
      </c>
      <c r="AK164" s="72" t="s">
        <v>98</v>
      </c>
      <c r="AL164" s="15" t="s">
        <v>102</v>
      </c>
    </row>
    <row r="165" spans="34:38" x14ac:dyDescent="0.4">
      <c r="AH165" s="72" t="s">
        <v>101</v>
      </c>
      <c r="AI165" s="72" t="s">
        <v>100</v>
      </c>
      <c r="AJ165" s="72" t="s">
        <v>108</v>
      </c>
      <c r="AK165" s="72" t="s">
        <v>101</v>
      </c>
      <c r="AL165" s="15" t="s">
        <v>102</v>
      </c>
    </row>
    <row r="166" spans="34:38" x14ac:dyDescent="0.4">
      <c r="AH166" s="72" t="s">
        <v>101</v>
      </c>
      <c r="AI166" s="72" t="s">
        <v>100</v>
      </c>
      <c r="AJ166" s="72" t="s">
        <v>108</v>
      </c>
      <c r="AK166" s="72" t="s">
        <v>100</v>
      </c>
      <c r="AL166" s="15" t="s">
        <v>102</v>
      </c>
    </row>
    <row r="167" spans="34:38" x14ac:dyDescent="0.4">
      <c r="AH167" s="72" t="s">
        <v>101</v>
      </c>
      <c r="AI167" s="72" t="s">
        <v>100</v>
      </c>
      <c r="AJ167" s="72" t="s">
        <v>108</v>
      </c>
      <c r="AK167" s="72" t="s">
        <v>108</v>
      </c>
      <c r="AL167" s="15" t="s">
        <v>102</v>
      </c>
    </row>
    <row r="168" spans="34:38" x14ac:dyDescent="0.4">
      <c r="AH168" s="72" t="s">
        <v>101</v>
      </c>
      <c r="AI168" s="72" t="s">
        <v>100</v>
      </c>
      <c r="AJ168" s="72" t="s">
        <v>108</v>
      </c>
      <c r="AK168" s="72" t="s">
        <v>105</v>
      </c>
      <c r="AL168" s="15" t="s">
        <v>102</v>
      </c>
    </row>
    <row r="169" spans="34:38" x14ac:dyDescent="0.4">
      <c r="AH169" s="72" t="s">
        <v>101</v>
      </c>
      <c r="AI169" s="72" t="s">
        <v>100</v>
      </c>
      <c r="AJ169" s="72" t="s">
        <v>108</v>
      </c>
      <c r="AK169" s="72" t="s">
        <v>98</v>
      </c>
      <c r="AL169" s="15" t="s">
        <v>102</v>
      </c>
    </row>
    <row r="170" spans="34:38" x14ac:dyDescent="0.4">
      <c r="AH170" s="72" t="s">
        <v>101</v>
      </c>
      <c r="AI170" s="72" t="s">
        <v>100</v>
      </c>
      <c r="AJ170" s="72" t="s">
        <v>105</v>
      </c>
      <c r="AK170" s="72" t="s">
        <v>101</v>
      </c>
      <c r="AL170" s="15" t="s">
        <v>102</v>
      </c>
    </row>
    <row r="171" spans="34:38" x14ac:dyDescent="0.4">
      <c r="AH171" s="72" t="s">
        <v>101</v>
      </c>
      <c r="AI171" s="72" t="s">
        <v>100</v>
      </c>
      <c r="AJ171" s="72" t="s">
        <v>105</v>
      </c>
      <c r="AK171" s="72" t="s">
        <v>100</v>
      </c>
      <c r="AL171" s="15" t="s">
        <v>102</v>
      </c>
    </row>
    <row r="172" spans="34:38" x14ac:dyDescent="0.4">
      <c r="AH172" s="72" t="s">
        <v>101</v>
      </c>
      <c r="AI172" s="72" t="s">
        <v>100</v>
      </c>
      <c r="AJ172" s="72" t="s">
        <v>105</v>
      </c>
      <c r="AK172" s="72" t="s">
        <v>108</v>
      </c>
      <c r="AL172" s="15" t="s">
        <v>102</v>
      </c>
    </row>
    <row r="173" spans="34:38" x14ac:dyDescent="0.4">
      <c r="AH173" s="72" t="s">
        <v>101</v>
      </c>
      <c r="AI173" s="72" t="s">
        <v>100</v>
      </c>
      <c r="AJ173" s="72" t="s">
        <v>105</v>
      </c>
      <c r="AK173" s="72" t="s">
        <v>105</v>
      </c>
      <c r="AL173" s="15" t="s">
        <v>102</v>
      </c>
    </row>
    <row r="174" spans="34:38" x14ac:dyDescent="0.4">
      <c r="AH174" s="72" t="s">
        <v>101</v>
      </c>
      <c r="AI174" s="72" t="s">
        <v>100</v>
      </c>
      <c r="AJ174" s="72" t="s">
        <v>105</v>
      </c>
      <c r="AK174" s="72" t="s">
        <v>98</v>
      </c>
      <c r="AL174" s="15" t="s">
        <v>102</v>
      </c>
    </row>
    <row r="175" spans="34:38" x14ac:dyDescent="0.4">
      <c r="AH175" s="72" t="s">
        <v>101</v>
      </c>
      <c r="AI175" s="72" t="s">
        <v>100</v>
      </c>
      <c r="AJ175" s="72" t="s">
        <v>98</v>
      </c>
      <c r="AK175" s="72" t="s">
        <v>101</v>
      </c>
      <c r="AL175" s="15" t="s">
        <v>102</v>
      </c>
    </row>
    <row r="176" spans="34:38" x14ac:dyDescent="0.4">
      <c r="AH176" s="72" t="s">
        <v>101</v>
      </c>
      <c r="AI176" s="72" t="s">
        <v>100</v>
      </c>
      <c r="AJ176" s="72" t="s">
        <v>98</v>
      </c>
      <c r="AK176" s="72" t="s">
        <v>100</v>
      </c>
      <c r="AL176" s="15" t="s">
        <v>102</v>
      </c>
    </row>
    <row r="177" spans="34:38" x14ac:dyDescent="0.4">
      <c r="AH177" s="72" t="s">
        <v>101</v>
      </c>
      <c r="AI177" s="72" t="s">
        <v>100</v>
      </c>
      <c r="AJ177" s="72" t="s">
        <v>98</v>
      </c>
      <c r="AK177" s="72" t="s">
        <v>108</v>
      </c>
      <c r="AL177" s="15" t="s">
        <v>102</v>
      </c>
    </row>
    <row r="178" spans="34:38" x14ac:dyDescent="0.4">
      <c r="AH178" s="72" t="s">
        <v>101</v>
      </c>
      <c r="AI178" s="72" t="s">
        <v>100</v>
      </c>
      <c r="AJ178" s="72" t="s">
        <v>98</v>
      </c>
      <c r="AK178" s="72" t="s">
        <v>105</v>
      </c>
      <c r="AL178" s="15" t="s">
        <v>102</v>
      </c>
    </row>
    <row r="179" spans="34:38" x14ac:dyDescent="0.4">
      <c r="AH179" s="72" t="s">
        <v>101</v>
      </c>
      <c r="AI179" s="72" t="s">
        <v>100</v>
      </c>
      <c r="AJ179" s="72" t="s">
        <v>98</v>
      </c>
      <c r="AK179" s="72" t="s">
        <v>98</v>
      </c>
      <c r="AL179" s="15" t="s">
        <v>102</v>
      </c>
    </row>
    <row r="180" spans="34:38" x14ac:dyDescent="0.4">
      <c r="AH180" s="72" t="s">
        <v>101</v>
      </c>
      <c r="AI180" s="72" t="s">
        <v>108</v>
      </c>
      <c r="AJ180" s="72" t="s">
        <v>101</v>
      </c>
      <c r="AK180" s="72" t="s">
        <v>101</v>
      </c>
      <c r="AL180" s="15" t="s">
        <v>102</v>
      </c>
    </row>
    <row r="181" spans="34:38" x14ac:dyDescent="0.4">
      <c r="AH181" s="72" t="s">
        <v>101</v>
      </c>
      <c r="AI181" s="72" t="s">
        <v>108</v>
      </c>
      <c r="AJ181" s="72" t="s">
        <v>101</v>
      </c>
      <c r="AK181" s="72" t="s">
        <v>100</v>
      </c>
      <c r="AL181" s="15" t="s">
        <v>102</v>
      </c>
    </row>
    <row r="182" spans="34:38" x14ac:dyDescent="0.4">
      <c r="AH182" s="72" t="s">
        <v>101</v>
      </c>
      <c r="AI182" s="72" t="s">
        <v>108</v>
      </c>
      <c r="AJ182" s="72" t="s">
        <v>101</v>
      </c>
      <c r="AK182" s="72" t="s">
        <v>108</v>
      </c>
      <c r="AL182" s="15" t="s">
        <v>102</v>
      </c>
    </row>
    <row r="183" spans="34:38" x14ac:dyDescent="0.4">
      <c r="AH183" s="72" t="s">
        <v>101</v>
      </c>
      <c r="AI183" s="72" t="s">
        <v>108</v>
      </c>
      <c r="AJ183" s="72" t="s">
        <v>101</v>
      </c>
      <c r="AK183" s="72" t="s">
        <v>105</v>
      </c>
      <c r="AL183" s="15" t="s">
        <v>102</v>
      </c>
    </row>
    <row r="184" spans="34:38" x14ac:dyDescent="0.4">
      <c r="AH184" s="72" t="s">
        <v>101</v>
      </c>
      <c r="AI184" s="72" t="s">
        <v>108</v>
      </c>
      <c r="AJ184" s="72" t="s">
        <v>101</v>
      </c>
      <c r="AK184" s="72" t="s">
        <v>98</v>
      </c>
      <c r="AL184" s="15" t="s">
        <v>102</v>
      </c>
    </row>
    <row r="185" spans="34:38" x14ac:dyDescent="0.4">
      <c r="AH185" s="72" t="s">
        <v>101</v>
      </c>
      <c r="AI185" s="72" t="s">
        <v>108</v>
      </c>
      <c r="AJ185" s="72" t="s">
        <v>100</v>
      </c>
      <c r="AK185" s="72" t="s">
        <v>101</v>
      </c>
      <c r="AL185" s="15" t="s">
        <v>102</v>
      </c>
    </row>
    <row r="186" spans="34:38" x14ac:dyDescent="0.4">
      <c r="AH186" s="72" t="s">
        <v>101</v>
      </c>
      <c r="AI186" s="72" t="s">
        <v>108</v>
      </c>
      <c r="AJ186" s="72" t="s">
        <v>100</v>
      </c>
      <c r="AK186" s="72" t="s">
        <v>100</v>
      </c>
      <c r="AL186" s="15" t="s">
        <v>102</v>
      </c>
    </row>
    <row r="187" spans="34:38" x14ac:dyDescent="0.4">
      <c r="AH187" s="72" t="s">
        <v>101</v>
      </c>
      <c r="AI187" s="72" t="s">
        <v>108</v>
      </c>
      <c r="AJ187" s="72" t="s">
        <v>100</v>
      </c>
      <c r="AK187" s="72" t="s">
        <v>108</v>
      </c>
      <c r="AL187" s="15" t="s">
        <v>102</v>
      </c>
    </row>
    <row r="188" spans="34:38" x14ac:dyDescent="0.4">
      <c r="AH188" s="72" t="s">
        <v>101</v>
      </c>
      <c r="AI188" s="72" t="s">
        <v>108</v>
      </c>
      <c r="AJ188" s="72" t="s">
        <v>100</v>
      </c>
      <c r="AK188" s="72" t="s">
        <v>105</v>
      </c>
      <c r="AL188" s="15" t="s">
        <v>102</v>
      </c>
    </row>
    <row r="189" spans="34:38" x14ac:dyDescent="0.4">
      <c r="AH189" s="72" t="s">
        <v>101</v>
      </c>
      <c r="AI189" s="72" t="s">
        <v>108</v>
      </c>
      <c r="AJ189" s="72" t="s">
        <v>100</v>
      </c>
      <c r="AK189" s="72" t="s">
        <v>98</v>
      </c>
      <c r="AL189" s="15" t="s">
        <v>102</v>
      </c>
    </row>
    <row r="190" spans="34:38" x14ac:dyDescent="0.4">
      <c r="AH190" s="72" t="s">
        <v>101</v>
      </c>
      <c r="AI190" s="72" t="s">
        <v>108</v>
      </c>
      <c r="AJ190" s="72" t="s">
        <v>108</v>
      </c>
      <c r="AK190" s="72" t="s">
        <v>101</v>
      </c>
      <c r="AL190" s="15" t="s">
        <v>102</v>
      </c>
    </row>
    <row r="191" spans="34:38" x14ac:dyDescent="0.4">
      <c r="AH191" s="72" t="s">
        <v>101</v>
      </c>
      <c r="AI191" s="72" t="s">
        <v>108</v>
      </c>
      <c r="AJ191" s="72" t="s">
        <v>108</v>
      </c>
      <c r="AK191" s="72" t="s">
        <v>100</v>
      </c>
      <c r="AL191" s="15" t="s">
        <v>102</v>
      </c>
    </row>
    <row r="192" spans="34:38" x14ac:dyDescent="0.4">
      <c r="AH192" s="72" t="s">
        <v>101</v>
      </c>
      <c r="AI192" s="72" t="s">
        <v>108</v>
      </c>
      <c r="AJ192" s="72" t="s">
        <v>108</v>
      </c>
      <c r="AK192" s="72" t="s">
        <v>108</v>
      </c>
      <c r="AL192" s="15" t="s">
        <v>102</v>
      </c>
    </row>
    <row r="193" spans="34:38" x14ac:dyDescent="0.4">
      <c r="AH193" s="72" t="s">
        <v>101</v>
      </c>
      <c r="AI193" s="72" t="s">
        <v>108</v>
      </c>
      <c r="AJ193" s="72" t="s">
        <v>108</v>
      </c>
      <c r="AK193" s="72" t="s">
        <v>105</v>
      </c>
      <c r="AL193" s="15" t="s">
        <v>102</v>
      </c>
    </row>
    <row r="194" spans="34:38" x14ac:dyDescent="0.4">
      <c r="AH194" s="72" t="s">
        <v>101</v>
      </c>
      <c r="AI194" s="72" t="s">
        <v>108</v>
      </c>
      <c r="AJ194" s="72" t="s">
        <v>108</v>
      </c>
      <c r="AK194" s="72" t="s">
        <v>98</v>
      </c>
      <c r="AL194" s="15" t="s">
        <v>102</v>
      </c>
    </row>
    <row r="195" spans="34:38" x14ac:dyDescent="0.4">
      <c r="AH195" s="72" t="s">
        <v>101</v>
      </c>
      <c r="AI195" s="72" t="s">
        <v>108</v>
      </c>
      <c r="AJ195" s="72" t="s">
        <v>105</v>
      </c>
      <c r="AK195" s="72" t="s">
        <v>101</v>
      </c>
      <c r="AL195" s="15" t="s">
        <v>102</v>
      </c>
    </row>
    <row r="196" spans="34:38" x14ac:dyDescent="0.4">
      <c r="AH196" s="72" t="s">
        <v>101</v>
      </c>
      <c r="AI196" s="72" t="s">
        <v>108</v>
      </c>
      <c r="AJ196" s="72" t="s">
        <v>105</v>
      </c>
      <c r="AK196" s="72" t="s">
        <v>100</v>
      </c>
      <c r="AL196" s="15" t="s">
        <v>102</v>
      </c>
    </row>
    <row r="197" spans="34:38" x14ac:dyDescent="0.4">
      <c r="AH197" s="72" t="s">
        <v>101</v>
      </c>
      <c r="AI197" s="72" t="s">
        <v>108</v>
      </c>
      <c r="AJ197" s="72" t="s">
        <v>105</v>
      </c>
      <c r="AK197" s="72" t="s">
        <v>108</v>
      </c>
      <c r="AL197" s="15" t="s">
        <v>102</v>
      </c>
    </row>
    <row r="198" spans="34:38" x14ac:dyDescent="0.4">
      <c r="AH198" s="72" t="s">
        <v>101</v>
      </c>
      <c r="AI198" s="72" t="s">
        <v>108</v>
      </c>
      <c r="AJ198" s="72" t="s">
        <v>105</v>
      </c>
      <c r="AK198" s="72" t="s">
        <v>105</v>
      </c>
      <c r="AL198" s="15" t="s">
        <v>102</v>
      </c>
    </row>
    <row r="199" spans="34:38" x14ac:dyDescent="0.4">
      <c r="AH199" s="72" t="s">
        <v>101</v>
      </c>
      <c r="AI199" s="72" t="s">
        <v>108</v>
      </c>
      <c r="AJ199" s="72" t="s">
        <v>105</v>
      </c>
      <c r="AK199" s="72" t="s">
        <v>98</v>
      </c>
      <c r="AL199" s="15" t="s">
        <v>102</v>
      </c>
    </row>
    <row r="200" spans="34:38" x14ac:dyDescent="0.4">
      <c r="AH200" s="72" t="s">
        <v>101</v>
      </c>
      <c r="AI200" s="72" t="s">
        <v>108</v>
      </c>
      <c r="AJ200" s="72" t="s">
        <v>98</v>
      </c>
      <c r="AK200" s="72" t="s">
        <v>101</v>
      </c>
      <c r="AL200" s="15" t="s">
        <v>102</v>
      </c>
    </row>
    <row r="201" spans="34:38" x14ac:dyDescent="0.4">
      <c r="AH201" s="72" t="s">
        <v>101</v>
      </c>
      <c r="AI201" s="72" t="s">
        <v>108</v>
      </c>
      <c r="AJ201" s="72" t="s">
        <v>98</v>
      </c>
      <c r="AK201" s="72" t="s">
        <v>100</v>
      </c>
      <c r="AL201" s="15" t="s">
        <v>102</v>
      </c>
    </row>
    <row r="202" spans="34:38" x14ac:dyDescent="0.4">
      <c r="AH202" s="72" t="s">
        <v>101</v>
      </c>
      <c r="AI202" s="72" t="s">
        <v>108</v>
      </c>
      <c r="AJ202" s="72" t="s">
        <v>98</v>
      </c>
      <c r="AK202" s="72" t="s">
        <v>108</v>
      </c>
      <c r="AL202" s="15" t="s">
        <v>102</v>
      </c>
    </row>
    <row r="203" spans="34:38" x14ac:dyDescent="0.4">
      <c r="AH203" s="72" t="s">
        <v>101</v>
      </c>
      <c r="AI203" s="72" t="s">
        <v>108</v>
      </c>
      <c r="AJ203" s="72" t="s">
        <v>98</v>
      </c>
      <c r="AK203" s="72" t="s">
        <v>105</v>
      </c>
      <c r="AL203" s="15" t="s">
        <v>102</v>
      </c>
    </row>
    <row r="204" spans="34:38" x14ac:dyDescent="0.4">
      <c r="AH204" s="72" t="s">
        <v>101</v>
      </c>
      <c r="AI204" s="72" t="s">
        <v>108</v>
      </c>
      <c r="AJ204" s="72" t="s">
        <v>98</v>
      </c>
      <c r="AK204" s="72" t="s">
        <v>98</v>
      </c>
      <c r="AL204" s="15" t="s">
        <v>102</v>
      </c>
    </row>
    <row r="205" spans="34:38" x14ac:dyDescent="0.4">
      <c r="AH205" s="72" t="s">
        <v>101</v>
      </c>
      <c r="AI205" s="72" t="s">
        <v>105</v>
      </c>
      <c r="AJ205" s="72" t="s">
        <v>101</v>
      </c>
      <c r="AK205" s="72" t="s">
        <v>101</v>
      </c>
      <c r="AL205" s="15" t="s">
        <v>102</v>
      </c>
    </row>
    <row r="206" spans="34:38" x14ac:dyDescent="0.4">
      <c r="AH206" s="72" t="s">
        <v>101</v>
      </c>
      <c r="AI206" s="72" t="s">
        <v>105</v>
      </c>
      <c r="AJ206" s="72" t="s">
        <v>101</v>
      </c>
      <c r="AK206" s="72" t="s">
        <v>100</v>
      </c>
      <c r="AL206" s="15" t="s">
        <v>102</v>
      </c>
    </row>
    <row r="207" spans="34:38" x14ac:dyDescent="0.4">
      <c r="AH207" s="72" t="s">
        <v>101</v>
      </c>
      <c r="AI207" s="72" t="s">
        <v>105</v>
      </c>
      <c r="AJ207" s="72" t="s">
        <v>101</v>
      </c>
      <c r="AK207" s="72" t="s">
        <v>108</v>
      </c>
      <c r="AL207" s="15" t="s">
        <v>102</v>
      </c>
    </row>
    <row r="208" spans="34:38" x14ac:dyDescent="0.4">
      <c r="AH208" s="72" t="s">
        <v>101</v>
      </c>
      <c r="AI208" s="72" t="s">
        <v>105</v>
      </c>
      <c r="AJ208" s="72" t="s">
        <v>101</v>
      </c>
      <c r="AK208" s="72" t="s">
        <v>105</v>
      </c>
      <c r="AL208" s="15" t="s">
        <v>102</v>
      </c>
    </row>
    <row r="209" spans="34:38" x14ac:dyDescent="0.4">
      <c r="AH209" s="72" t="s">
        <v>101</v>
      </c>
      <c r="AI209" s="72" t="s">
        <v>105</v>
      </c>
      <c r="AJ209" s="72" t="s">
        <v>101</v>
      </c>
      <c r="AK209" s="72" t="s">
        <v>98</v>
      </c>
      <c r="AL209" s="15" t="s">
        <v>102</v>
      </c>
    </row>
    <row r="210" spans="34:38" x14ac:dyDescent="0.4">
      <c r="AH210" s="72" t="s">
        <v>101</v>
      </c>
      <c r="AI210" s="72" t="s">
        <v>105</v>
      </c>
      <c r="AJ210" s="72" t="s">
        <v>100</v>
      </c>
      <c r="AK210" s="72" t="s">
        <v>101</v>
      </c>
      <c r="AL210" s="15" t="s">
        <v>102</v>
      </c>
    </row>
    <row r="211" spans="34:38" x14ac:dyDescent="0.4">
      <c r="AH211" s="72" t="s">
        <v>101</v>
      </c>
      <c r="AI211" s="72" t="s">
        <v>105</v>
      </c>
      <c r="AJ211" s="72" t="s">
        <v>100</v>
      </c>
      <c r="AK211" s="72" t="s">
        <v>100</v>
      </c>
      <c r="AL211" s="15" t="s">
        <v>102</v>
      </c>
    </row>
    <row r="212" spans="34:38" x14ac:dyDescent="0.4">
      <c r="AH212" s="72" t="s">
        <v>101</v>
      </c>
      <c r="AI212" s="72" t="s">
        <v>105</v>
      </c>
      <c r="AJ212" s="72" t="s">
        <v>100</v>
      </c>
      <c r="AK212" s="72" t="s">
        <v>108</v>
      </c>
      <c r="AL212" s="15" t="s">
        <v>102</v>
      </c>
    </row>
    <row r="213" spans="34:38" x14ac:dyDescent="0.4">
      <c r="AH213" s="72" t="s">
        <v>101</v>
      </c>
      <c r="AI213" s="72" t="s">
        <v>105</v>
      </c>
      <c r="AJ213" s="72" t="s">
        <v>100</v>
      </c>
      <c r="AK213" s="72" t="s">
        <v>105</v>
      </c>
      <c r="AL213" s="15" t="s">
        <v>102</v>
      </c>
    </row>
    <row r="214" spans="34:38" x14ac:dyDescent="0.4">
      <c r="AH214" s="72" t="s">
        <v>101</v>
      </c>
      <c r="AI214" s="72" t="s">
        <v>105</v>
      </c>
      <c r="AJ214" s="72" t="s">
        <v>100</v>
      </c>
      <c r="AK214" s="72" t="s">
        <v>98</v>
      </c>
      <c r="AL214" s="15" t="s">
        <v>102</v>
      </c>
    </row>
    <row r="215" spans="34:38" x14ac:dyDescent="0.4">
      <c r="AH215" s="72" t="s">
        <v>101</v>
      </c>
      <c r="AI215" s="72" t="s">
        <v>105</v>
      </c>
      <c r="AJ215" s="72" t="s">
        <v>108</v>
      </c>
      <c r="AK215" s="72" t="s">
        <v>101</v>
      </c>
      <c r="AL215" s="15" t="s">
        <v>102</v>
      </c>
    </row>
    <row r="216" spans="34:38" x14ac:dyDescent="0.4">
      <c r="AH216" s="72" t="s">
        <v>101</v>
      </c>
      <c r="AI216" s="72" t="s">
        <v>105</v>
      </c>
      <c r="AJ216" s="72" t="s">
        <v>108</v>
      </c>
      <c r="AK216" s="72" t="s">
        <v>100</v>
      </c>
      <c r="AL216" s="15" t="s">
        <v>102</v>
      </c>
    </row>
    <row r="217" spans="34:38" x14ac:dyDescent="0.4">
      <c r="AH217" s="72" t="s">
        <v>101</v>
      </c>
      <c r="AI217" s="72" t="s">
        <v>105</v>
      </c>
      <c r="AJ217" s="72" t="s">
        <v>108</v>
      </c>
      <c r="AK217" s="72" t="s">
        <v>108</v>
      </c>
      <c r="AL217" s="15" t="s">
        <v>102</v>
      </c>
    </row>
    <row r="218" spans="34:38" x14ac:dyDescent="0.4">
      <c r="AH218" s="72" t="s">
        <v>101</v>
      </c>
      <c r="AI218" s="72" t="s">
        <v>105</v>
      </c>
      <c r="AJ218" s="72" t="s">
        <v>108</v>
      </c>
      <c r="AK218" s="72" t="s">
        <v>105</v>
      </c>
      <c r="AL218" s="15" t="s">
        <v>102</v>
      </c>
    </row>
    <row r="219" spans="34:38" x14ac:dyDescent="0.4">
      <c r="AH219" s="72" t="s">
        <v>101</v>
      </c>
      <c r="AI219" s="72" t="s">
        <v>105</v>
      </c>
      <c r="AJ219" s="72" t="s">
        <v>108</v>
      </c>
      <c r="AK219" s="72" t="s">
        <v>98</v>
      </c>
      <c r="AL219" s="15" t="s">
        <v>102</v>
      </c>
    </row>
    <row r="220" spans="34:38" x14ac:dyDescent="0.4">
      <c r="AH220" s="72" t="s">
        <v>101</v>
      </c>
      <c r="AI220" s="72" t="s">
        <v>105</v>
      </c>
      <c r="AJ220" s="72" t="s">
        <v>105</v>
      </c>
      <c r="AK220" s="72" t="s">
        <v>101</v>
      </c>
      <c r="AL220" s="15" t="s">
        <v>102</v>
      </c>
    </row>
    <row r="221" spans="34:38" x14ac:dyDescent="0.4">
      <c r="AH221" s="72" t="s">
        <v>101</v>
      </c>
      <c r="AI221" s="72" t="s">
        <v>105</v>
      </c>
      <c r="AJ221" s="72" t="s">
        <v>105</v>
      </c>
      <c r="AK221" s="72" t="s">
        <v>100</v>
      </c>
      <c r="AL221" s="15" t="s">
        <v>102</v>
      </c>
    </row>
    <row r="222" spans="34:38" x14ac:dyDescent="0.4">
      <c r="AH222" s="72" t="s">
        <v>101</v>
      </c>
      <c r="AI222" s="72" t="s">
        <v>105</v>
      </c>
      <c r="AJ222" s="72" t="s">
        <v>105</v>
      </c>
      <c r="AK222" s="72" t="s">
        <v>108</v>
      </c>
      <c r="AL222" s="15" t="s">
        <v>102</v>
      </c>
    </row>
    <row r="223" spans="34:38" x14ac:dyDescent="0.4">
      <c r="AH223" s="72" t="s">
        <v>101</v>
      </c>
      <c r="AI223" s="72" t="s">
        <v>105</v>
      </c>
      <c r="AJ223" s="72" t="s">
        <v>105</v>
      </c>
      <c r="AK223" s="72" t="s">
        <v>105</v>
      </c>
      <c r="AL223" s="15" t="s">
        <v>102</v>
      </c>
    </row>
    <row r="224" spans="34:38" x14ac:dyDescent="0.4">
      <c r="AH224" s="72" t="s">
        <v>101</v>
      </c>
      <c r="AI224" s="72" t="s">
        <v>105</v>
      </c>
      <c r="AJ224" s="72" t="s">
        <v>105</v>
      </c>
      <c r="AK224" s="72" t="s">
        <v>98</v>
      </c>
      <c r="AL224" s="15" t="s">
        <v>102</v>
      </c>
    </row>
    <row r="225" spans="34:38" x14ac:dyDescent="0.4">
      <c r="AH225" s="72" t="s">
        <v>101</v>
      </c>
      <c r="AI225" s="72" t="s">
        <v>105</v>
      </c>
      <c r="AJ225" s="72" t="s">
        <v>98</v>
      </c>
      <c r="AK225" s="72" t="s">
        <v>101</v>
      </c>
      <c r="AL225" s="15" t="s">
        <v>102</v>
      </c>
    </row>
    <row r="226" spans="34:38" x14ac:dyDescent="0.4">
      <c r="AH226" s="72" t="s">
        <v>101</v>
      </c>
      <c r="AI226" s="72" t="s">
        <v>105</v>
      </c>
      <c r="AJ226" s="72" t="s">
        <v>98</v>
      </c>
      <c r="AK226" s="72" t="s">
        <v>100</v>
      </c>
      <c r="AL226" s="15" t="s">
        <v>102</v>
      </c>
    </row>
    <row r="227" spans="34:38" x14ac:dyDescent="0.4">
      <c r="AH227" s="72" t="s">
        <v>101</v>
      </c>
      <c r="AI227" s="72" t="s">
        <v>105</v>
      </c>
      <c r="AJ227" s="72" t="s">
        <v>98</v>
      </c>
      <c r="AK227" s="72" t="s">
        <v>108</v>
      </c>
      <c r="AL227" s="15" t="s">
        <v>102</v>
      </c>
    </row>
    <row r="228" spans="34:38" x14ac:dyDescent="0.4">
      <c r="AH228" s="72" t="s">
        <v>101</v>
      </c>
      <c r="AI228" s="72" t="s">
        <v>105</v>
      </c>
      <c r="AJ228" s="72" t="s">
        <v>98</v>
      </c>
      <c r="AK228" s="72" t="s">
        <v>105</v>
      </c>
      <c r="AL228" s="15" t="s">
        <v>102</v>
      </c>
    </row>
    <row r="229" spans="34:38" x14ac:dyDescent="0.4">
      <c r="AH229" s="72" t="s">
        <v>101</v>
      </c>
      <c r="AI229" s="72" t="s">
        <v>105</v>
      </c>
      <c r="AJ229" s="72" t="s">
        <v>98</v>
      </c>
      <c r="AK229" s="72" t="s">
        <v>98</v>
      </c>
      <c r="AL229" s="15" t="s">
        <v>102</v>
      </c>
    </row>
    <row r="230" spans="34:38" x14ac:dyDescent="0.4">
      <c r="AH230" s="72" t="s">
        <v>101</v>
      </c>
      <c r="AI230" s="72" t="s">
        <v>98</v>
      </c>
      <c r="AJ230" s="72" t="s">
        <v>101</v>
      </c>
      <c r="AK230" s="72" t="s">
        <v>101</v>
      </c>
      <c r="AL230" s="15" t="s">
        <v>102</v>
      </c>
    </row>
    <row r="231" spans="34:38" x14ac:dyDescent="0.4">
      <c r="AH231" s="72" t="s">
        <v>101</v>
      </c>
      <c r="AI231" s="72" t="s">
        <v>98</v>
      </c>
      <c r="AJ231" s="72" t="s">
        <v>101</v>
      </c>
      <c r="AK231" s="72" t="s">
        <v>100</v>
      </c>
      <c r="AL231" s="15" t="s">
        <v>102</v>
      </c>
    </row>
    <row r="232" spans="34:38" x14ac:dyDescent="0.4">
      <c r="AH232" s="72" t="s">
        <v>101</v>
      </c>
      <c r="AI232" s="72" t="s">
        <v>98</v>
      </c>
      <c r="AJ232" s="72" t="s">
        <v>101</v>
      </c>
      <c r="AK232" s="72" t="s">
        <v>108</v>
      </c>
      <c r="AL232" s="15" t="s">
        <v>102</v>
      </c>
    </row>
    <row r="233" spans="34:38" x14ac:dyDescent="0.4">
      <c r="AH233" s="72" t="s">
        <v>101</v>
      </c>
      <c r="AI233" s="72" t="s">
        <v>98</v>
      </c>
      <c r="AJ233" s="72" t="s">
        <v>101</v>
      </c>
      <c r="AK233" s="72" t="s">
        <v>105</v>
      </c>
      <c r="AL233" s="15" t="s">
        <v>102</v>
      </c>
    </row>
    <row r="234" spans="34:38" x14ac:dyDescent="0.4">
      <c r="AH234" s="72" t="s">
        <v>101</v>
      </c>
      <c r="AI234" s="72" t="s">
        <v>98</v>
      </c>
      <c r="AJ234" s="72" t="s">
        <v>101</v>
      </c>
      <c r="AK234" s="72" t="s">
        <v>98</v>
      </c>
      <c r="AL234" s="15" t="s">
        <v>102</v>
      </c>
    </row>
    <row r="235" spans="34:38" x14ac:dyDescent="0.4">
      <c r="AH235" s="72" t="s">
        <v>101</v>
      </c>
      <c r="AI235" s="72" t="s">
        <v>98</v>
      </c>
      <c r="AJ235" s="72" t="s">
        <v>100</v>
      </c>
      <c r="AK235" s="72" t="s">
        <v>101</v>
      </c>
      <c r="AL235" s="15" t="s">
        <v>102</v>
      </c>
    </row>
    <row r="236" spans="34:38" x14ac:dyDescent="0.4">
      <c r="AH236" s="72" t="s">
        <v>101</v>
      </c>
      <c r="AI236" s="72" t="s">
        <v>98</v>
      </c>
      <c r="AJ236" s="72" t="s">
        <v>100</v>
      </c>
      <c r="AK236" s="72" t="s">
        <v>100</v>
      </c>
      <c r="AL236" s="15" t="s">
        <v>102</v>
      </c>
    </row>
    <row r="237" spans="34:38" x14ac:dyDescent="0.4">
      <c r="AH237" s="72" t="s">
        <v>101</v>
      </c>
      <c r="AI237" s="72" t="s">
        <v>98</v>
      </c>
      <c r="AJ237" s="72" t="s">
        <v>100</v>
      </c>
      <c r="AK237" s="72" t="s">
        <v>108</v>
      </c>
      <c r="AL237" s="15" t="s">
        <v>102</v>
      </c>
    </row>
    <row r="238" spans="34:38" x14ac:dyDescent="0.4">
      <c r="AH238" s="72" t="s">
        <v>101</v>
      </c>
      <c r="AI238" s="72" t="s">
        <v>98</v>
      </c>
      <c r="AJ238" s="72" t="s">
        <v>100</v>
      </c>
      <c r="AK238" s="72" t="s">
        <v>105</v>
      </c>
      <c r="AL238" s="15" t="s">
        <v>102</v>
      </c>
    </row>
    <row r="239" spans="34:38" x14ac:dyDescent="0.4">
      <c r="AH239" s="72" t="s">
        <v>101</v>
      </c>
      <c r="AI239" s="72" t="s">
        <v>98</v>
      </c>
      <c r="AJ239" s="72" t="s">
        <v>100</v>
      </c>
      <c r="AK239" s="72" t="s">
        <v>98</v>
      </c>
      <c r="AL239" s="15" t="s">
        <v>102</v>
      </c>
    </row>
    <row r="240" spans="34:38" x14ac:dyDescent="0.4">
      <c r="AH240" s="72" t="s">
        <v>101</v>
      </c>
      <c r="AI240" s="72" t="s">
        <v>98</v>
      </c>
      <c r="AJ240" s="72" t="s">
        <v>108</v>
      </c>
      <c r="AK240" s="72" t="s">
        <v>101</v>
      </c>
      <c r="AL240" s="15" t="s">
        <v>102</v>
      </c>
    </row>
    <row r="241" spans="34:38" x14ac:dyDescent="0.4">
      <c r="AH241" s="72" t="s">
        <v>101</v>
      </c>
      <c r="AI241" s="72" t="s">
        <v>98</v>
      </c>
      <c r="AJ241" s="72" t="s">
        <v>108</v>
      </c>
      <c r="AK241" s="72" t="s">
        <v>100</v>
      </c>
      <c r="AL241" s="15" t="s">
        <v>102</v>
      </c>
    </row>
    <row r="242" spans="34:38" x14ac:dyDescent="0.4">
      <c r="AH242" s="72" t="s">
        <v>101</v>
      </c>
      <c r="AI242" s="72" t="s">
        <v>98</v>
      </c>
      <c r="AJ242" s="72" t="s">
        <v>108</v>
      </c>
      <c r="AK242" s="72" t="s">
        <v>108</v>
      </c>
      <c r="AL242" s="15" t="s">
        <v>102</v>
      </c>
    </row>
    <row r="243" spans="34:38" x14ac:dyDescent="0.4">
      <c r="AH243" s="72" t="s">
        <v>101</v>
      </c>
      <c r="AI243" s="72" t="s">
        <v>98</v>
      </c>
      <c r="AJ243" s="72" t="s">
        <v>108</v>
      </c>
      <c r="AK243" s="72" t="s">
        <v>105</v>
      </c>
      <c r="AL243" s="15" t="s">
        <v>102</v>
      </c>
    </row>
    <row r="244" spans="34:38" x14ac:dyDescent="0.4">
      <c r="AH244" s="72" t="s">
        <v>101</v>
      </c>
      <c r="AI244" s="72" t="s">
        <v>98</v>
      </c>
      <c r="AJ244" s="72" t="s">
        <v>108</v>
      </c>
      <c r="AK244" s="72" t="s">
        <v>98</v>
      </c>
      <c r="AL244" s="15" t="s">
        <v>102</v>
      </c>
    </row>
    <row r="245" spans="34:38" x14ac:dyDescent="0.4">
      <c r="AH245" s="72" t="s">
        <v>101</v>
      </c>
      <c r="AI245" s="72" t="s">
        <v>98</v>
      </c>
      <c r="AJ245" s="72" t="s">
        <v>105</v>
      </c>
      <c r="AK245" s="72" t="s">
        <v>101</v>
      </c>
      <c r="AL245" s="15" t="s">
        <v>102</v>
      </c>
    </row>
    <row r="246" spans="34:38" x14ac:dyDescent="0.4">
      <c r="AH246" s="72" t="s">
        <v>101</v>
      </c>
      <c r="AI246" s="72" t="s">
        <v>98</v>
      </c>
      <c r="AJ246" s="72" t="s">
        <v>105</v>
      </c>
      <c r="AK246" s="72" t="s">
        <v>100</v>
      </c>
      <c r="AL246" s="15" t="s">
        <v>102</v>
      </c>
    </row>
    <row r="247" spans="34:38" x14ac:dyDescent="0.4">
      <c r="AH247" s="72" t="s">
        <v>101</v>
      </c>
      <c r="AI247" s="72" t="s">
        <v>98</v>
      </c>
      <c r="AJ247" s="72" t="s">
        <v>105</v>
      </c>
      <c r="AK247" s="72" t="s">
        <v>108</v>
      </c>
      <c r="AL247" s="15" t="s">
        <v>102</v>
      </c>
    </row>
    <row r="248" spans="34:38" x14ac:dyDescent="0.4">
      <c r="AH248" s="72" t="s">
        <v>101</v>
      </c>
      <c r="AI248" s="72" t="s">
        <v>98</v>
      </c>
      <c r="AJ248" s="72" t="s">
        <v>105</v>
      </c>
      <c r="AK248" s="72" t="s">
        <v>105</v>
      </c>
      <c r="AL248" s="15" t="s">
        <v>102</v>
      </c>
    </row>
    <row r="249" spans="34:38" x14ac:dyDescent="0.4">
      <c r="AH249" s="72" t="s">
        <v>101</v>
      </c>
      <c r="AI249" s="72" t="s">
        <v>98</v>
      </c>
      <c r="AJ249" s="72" t="s">
        <v>105</v>
      </c>
      <c r="AK249" s="72" t="s">
        <v>98</v>
      </c>
      <c r="AL249" s="15" t="s">
        <v>102</v>
      </c>
    </row>
    <row r="250" spans="34:38" x14ac:dyDescent="0.4">
      <c r="AH250" s="72" t="s">
        <v>101</v>
      </c>
      <c r="AI250" s="72" t="s">
        <v>98</v>
      </c>
      <c r="AJ250" s="72" t="s">
        <v>98</v>
      </c>
      <c r="AK250" s="72" t="s">
        <v>101</v>
      </c>
      <c r="AL250" s="15" t="s">
        <v>102</v>
      </c>
    </row>
    <row r="251" spans="34:38" x14ac:dyDescent="0.4">
      <c r="AH251" s="72" t="s">
        <v>101</v>
      </c>
      <c r="AI251" s="72" t="s">
        <v>98</v>
      </c>
      <c r="AJ251" s="72" t="s">
        <v>98</v>
      </c>
      <c r="AK251" s="72" t="s">
        <v>100</v>
      </c>
      <c r="AL251" s="15" t="s">
        <v>102</v>
      </c>
    </row>
    <row r="252" spans="34:38" x14ac:dyDescent="0.4">
      <c r="AH252" s="72" t="s">
        <v>101</v>
      </c>
      <c r="AI252" s="72" t="s">
        <v>98</v>
      </c>
      <c r="AJ252" s="72" t="s">
        <v>98</v>
      </c>
      <c r="AK252" s="72" t="s">
        <v>108</v>
      </c>
      <c r="AL252" s="15" t="s">
        <v>102</v>
      </c>
    </row>
    <row r="253" spans="34:38" x14ac:dyDescent="0.4">
      <c r="AH253" s="72" t="s">
        <v>101</v>
      </c>
      <c r="AI253" s="72" t="s">
        <v>98</v>
      </c>
      <c r="AJ253" s="72" t="s">
        <v>98</v>
      </c>
      <c r="AK253" s="72" t="s">
        <v>105</v>
      </c>
      <c r="AL253" s="15" t="s">
        <v>102</v>
      </c>
    </row>
    <row r="254" spans="34:38" x14ac:dyDescent="0.4">
      <c r="AH254" s="72" t="s">
        <v>101</v>
      </c>
      <c r="AI254" s="72" t="s">
        <v>98</v>
      </c>
      <c r="AJ254" s="72" t="s">
        <v>98</v>
      </c>
      <c r="AK254" s="72" t="s">
        <v>98</v>
      </c>
      <c r="AL254" s="15" t="s">
        <v>102</v>
      </c>
    </row>
    <row r="255" spans="34:38" x14ac:dyDescent="0.4">
      <c r="AH255" s="15" t="s">
        <v>108</v>
      </c>
      <c r="AI255" s="15" t="s">
        <v>101</v>
      </c>
      <c r="AJ255" s="15" t="s">
        <v>101</v>
      </c>
      <c r="AK255" s="15" t="s">
        <v>101</v>
      </c>
      <c r="AL255" s="15" t="s">
        <v>102</v>
      </c>
    </row>
    <row r="256" spans="34:38" x14ac:dyDescent="0.4">
      <c r="AH256" s="15" t="s">
        <v>108</v>
      </c>
      <c r="AI256" s="15" t="s">
        <v>101</v>
      </c>
      <c r="AJ256" s="15" t="s">
        <v>101</v>
      </c>
      <c r="AK256" s="15" t="s">
        <v>100</v>
      </c>
      <c r="AL256" s="15" t="s">
        <v>102</v>
      </c>
    </row>
    <row r="257" spans="34:38" x14ac:dyDescent="0.4">
      <c r="AH257" s="15" t="s">
        <v>108</v>
      </c>
      <c r="AI257" s="15" t="s">
        <v>101</v>
      </c>
      <c r="AJ257" s="15" t="s">
        <v>101</v>
      </c>
      <c r="AK257" s="15" t="s">
        <v>108</v>
      </c>
      <c r="AL257" s="15" t="s">
        <v>102</v>
      </c>
    </row>
    <row r="258" spans="34:38" x14ac:dyDescent="0.4">
      <c r="AH258" s="15" t="s">
        <v>108</v>
      </c>
      <c r="AI258" s="15" t="s">
        <v>101</v>
      </c>
      <c r="AJ258" s="15" t="s">
        <v>101</v>
      </c>
      <c r="AK258" s="15" t="s">
        <v>105</v>
      </c>
      <c r="AL258" s="15" t="s">
        <v>102</v>
      </c>
    </row>
    <row r="259" spans="34:38" x14ac:dyDescent="0.4">
      <c r="AH259" s="15" t="s">
        <v>108</v>
      </c>
      <c r="AI259" s="15" t="s">
        <v>101</v>
      </c>
      <c r="AJ259" s="15" t="s">
        <v>101</v>
      </c>
      <c r="AK259" s="15" t="s">
        <v>98</v>
      </c>
      <c r="AL259" s="15" t="s">
        <v>102</v>
      </c>
    </row>
    <row r="260" spans="34:38" x14ac:dyDescent="0.4">
      <c r="AH260" s="15" t="s">
        <v>108</v>
      </c>
      <c r="AI260" s="15" t="s">
        <v>101</v>
      </c>
      <c r="AJ260" s="15" t="s">
        <v>100</v>
      </c>
      <c r="AK260" s="15" t="s">
        <v>101</v>
      </c>
      <c r="AL260" s="15" t="s">
        <v>102</v>
      </c>
    </row>
    <row r="261" spans="34:38" x14ac:dyDescent="0.4">
      <c r="AH261" s="15" t="s">
        <v>108</v>
      </c>
      <c r="AI261" s="15" t="s">
        <v>101</v>
      </c>
      <c r="AJ261" s="15" t="s">
        <v>100</v>
      </c>
      <c r="AK261" s="15" t="s">
        <v>100</v>
      </c>
      <c r="AL261" s="15" t="s">
        <v>102</v>
      </c>
    </row>
    <row r="262" spans="34:38" x14ac:dyDescent="0.4">
      <c r="AH262" s="15" t="s">
        <v>108</v>
      </c>
      <c r="AI262" s="15" t="s">
        <v>101</v>
      </c>
      <c r="AJ262" s="15" t="s">
        <v>100</v>
      </c>
      <c r="AK262" s="15" t="s">
        <v>108</v>
      </c>
      <c r="AL262" s="15" t="s">
        <v>102</v>
      </c>
    </row>
    <row r="263" spans="34:38" x14ac:dyDescent="0.4">
      <c r="AH263" s="15" t="s">
        <v>108</v>
      </c>
      <c r="AI263" s="15" t="s">
        <v>101</v>
      </c>
      <c r="AJ263" s="15" t="s">
        <v>100</v>
      </c>
      <c r="AK263" s="15" t="s">
        <v>105</v>
      </c>
      <c r="AL263" s="15" t="s">
        <v>102</v>
      </c>
    </row>
    <row r="264" spans="34:38" x14ac:dyDescent="0.4">
      <c r="AH264" s="15" t="s">
        <v>108</v>
      </c>
      <c r="AI264" s="15" t="s">
        <v>101</v>
      </c>
      <c r="AJ264" s="15" t="s">
        <v>100</v>
      </c>
      <c r="AK264" s="15" t="s">
        <v>98</v>
      </c>
      <c r="AL264" s="15" t="s">
        <v>102</v>
      </c>
    </row>
    <row r="265" spans="34:38" x14ac:dyDescent="0.4">
      <c r="AH265" s="15" t="s">
        <v>108</v>
      </c>
      <c r="AI265" s="15" t="s">
        <v>101</v>
      </c>
      <c r="AJ265" s="15" t="s">
        <v>108</v>
      </c>
      <c r="AK265" s="15" t="s">
        <v>101</v>
      </c>
      <c r="AL265" s="15" t="s">
        <v>102</v>
      </c>
    </row>
    <row r="266" spans="34:38" x14ac:dyDescent="0.4">
      <c r="AH266" s="15" t="s">
        <v>108</v>
      </c>
      <c r="AI266" s="15" t="s">
        <v>101</v>
      </c>
      <c r="AJ266" s="15" t="s">
        <v>108</v>
      </c>
      <c r="AK266" s="15" t="s">
        <v>100</v>
      </c>
      <c r="AL266" s="15" t="s">
        <v>102</v>
      </c>
    </row>
    <row r="267" spans="34:38" x14ac:dyDescent="0.4">
      <c r="AH267" s="15" t="s">
        <v>108</v>
      </c>
      <c r="AI267" s="15" t="s">
        <v>101</v>
      </c>
      <c r="AJ267" s="15" t="s">
        <v>108</v>
      </c>
      <c r="AK267" s="15" t="s">
        <v>108</v>
      </c>
      <c r="AL267" s="15" t="s">
        <v>102</v>
      </c>
    </row>
    <row r="268" spans="34:38" x14ac:dyDescent="0.4">
      <c r="AH268" s="15" t="s">
        <v>108</v>
      </c>
      <c r="AI268" s="15" t="s">
        <v>101</v>
      </c>
      <c r="AJ268" s="15" t="s">
        <v>108</v>
      </c>
      <c r="AK268" s="15" t="s">
        <v>105</v>
      </c>
      <c r="AL268" s="15" t="s">
        <v>102</v>
      </c>
    </row>
    <row r="269" spans="34:38" x14ac:dyDescent="0.4">
      <c r="AH269" s="15" t="s">
        <v>108</v>
      </c>
      <c r="AI269" s="15" t="s">
        <v>101</v>
      </c>
      <c r="AJ269" s="15" t="s">
        <v>108</v>
      </c>
      <c r="AK269" s="15" t="s">
        <v>98</v>
      </c>
      <c r="AL269" s="15" t="s">
        <v>102</v>
      </c>
    </row>
    <row r="270" spans="34:38" x14ac:dyDescent="0.4">
      <c r="AH270" s="15" t="s">
        <v>108</v>
      </c>
      <c r="AI270" s="15" t="s">
        <v>101</v>
      </c>
      <c r="AJ270" s="15" t="s">
        <v>105</v>
      </c>
      <c r="AK270" s="15" t="s">
        <v>101</v>
      </c>
      <c r="AL270" s="15" t="s">
        <v>102</v>
      </c>
    </row>
    <row r="271" spans="34:38" x14ac:dyDescent="0.4">
      <c r="AH271" s="15" t="s">
        <v>108</v>
      </c>
      <c r="AI271" s="15" t="s">
        <v>101</v>
      </c>
      <c r="AJ271" s="15" t="s">
        <v>105</v>
      </c>
      <c r="AK271" s="15" t="s">
        <v>100</v>
      </c>
      <c r="AL271" s="15" t="s">
        <v>102</v>
      </c>
    </row>
    <row r="272" spans="34:38" x14ac:dyDescent="0.4">
      <c r="AH272" s="15" t="s">
        <v>108</v>
      </c>
      <c r="AI272" s="15" t="s">
        <v>101</v>
      </c>
      <c r="AJ272" s="15" t="s">
        <v>105</v>
      </c>
      <c r="AK272" s="15" t="s">
        <v>108</v>
      </c>
      <c r="AL272" s="15" t="s">
        <v>102</v>
      </c>
    </row>
    <row r="273" spans="34:38" x14ac:dyDescent="0.4">
      <c r="AH273" s="15" t="s">
        <v>108</v>
      </c>
      <c r="AI273" s="15" t="s">
        <v>101</v>
      </c>
      <c r="AJ273" s="15" t="s">
        <v>105</v>
      </c>
      <c r="AK273" s="15" t="s">
        <v>105</v>
      </c>
      <c r="AL273" s="15" t="s">
        <v>102</v>
      </c>
    </row>
    <row r="274" spans="34:38" x14ac:dyDescent="0.4">
      <c r="AH274" s="15" t="s">
        <v>108</v>
      </c>
      <c r="AI274" s="15" t="s">
        <v>101</v>
      </c>
      <c r="AJ274" s="15" t="s">
        <v>105</v>
      </c>
      <c r="AK274" s="15" t="s">
        <v>98</v>
      </c>
      <c r="AL274" s="15" t="s">
        <v>102</v>
      </c>
    </row>
    <row r="275" spans="34:38" x14ac:dyDescent="0.4">
      <c r="AH275" s="15" t="s">
        <v>108</v>
      </c>
      <c r="AI275" s="15" t="s">
        <v>101</v>
      </c>
      <c r="AJ275" s="15" t="s">
        <v>98</v>
      </c>
      <c r="AK275" s="15" t="s">
        <v>101</v>
      </c>
      <c r="AL275" s="15" t="s">
        <v>102</v>
      </c>
    </row>
    <row r="276" spans="34:38" x14ac:dyDescent="0.4">
      <c r="AH276" s="15" t="s">
        <v>108</v>
      </c>
      <c r="AI276" s="15" t="s">
        <v>101</v>
      </c>
      <c r="AJ276" s="15" t="s">
        <v>98</v>
      </c>
      <c r="AK276" s="15" t="s">
        <v>100</v>
      </c>
      <c r="AL276" s="15" t="s">
        <v>102</v>
      </c>
    </row>
    <row r="277" spans="34:38" x14ac:dyDescent="0.4">
      <c r="AH277" s="15" t="s">
        <v>108</v>
      </c>
      <c r="AI277" s="15" t="s">
        <v>101</v>
      </c>
      <c r="AJ277" s="15" t="s">
        <v>98</v>
      </c>
      <c r="AK277" s="15" t="s">
        <v>108</v>
      </c>
      <c r="AL277" s="15" t="s">
        <v>102</v>
      </c>
    </row>
    <row r="278" spans="34:38" x14ac:dyDescent="0.4">
      <c r="AH278" s="15" t="s">
        <v>108</v>
      </c>
      <c r="AI278" s="15" t="s">
        <v>101</v>
      </c>
      <c r="AJ278" s="15" t="s">
        <v>98</v>
      </c>
      <c r="AK278" s="15" t="s">
        <v>105</v>
      </c>
      <c r="AL278" s="15" t="s">
        <v>102</v>
      </c>
    </row>
    <row r="279" spans="34:38" x14ac:dyDescent="0.4">
      <c r="AH279" s="15" t="s">
        <v>108</v>
      </c>
      <c r="AI279" s="15" t="s">
        <v>101</v>
      </c>
      <c r="AJ279" s="15" t="s">
        <v>98</v>
      </c>
      <c r="AK279" s="15" t="s">
        <v>98</v>
      </c>
      <c r="AL279" s="15" t="s">
        <v>102</v>
      </c>
    </row>
    <row r="280" spans="34:38" x14ac:dyDescent="0.4">
      <c r="AH280" s="15" t="s">
        <v>108</v>
      </c>
      <c r="AI280" s="15" t="s">
        <v>100</v>
      </c>
      <c r="AJ280" s="15" t="s">
        <v>101</v>
      </c>
      <c r="AK280" s="15" t="s">
        <v>101</v>
      </c>
      <c r="AL280" s="15" t="s">
        <v>102</v>
      </c>
    </row>
    <row r="281" spans="34:38" x14ac:dyDescent="0.4">
      <c r="AH281" s="15" t="s">
        <v>108</v>
      </c>
      <c r="AI281" s="15" t="s">
        <v>100</v>
      </c>
      <c r="AJ281" s="15" t="s">
        <v>101</v>
      </c>
      <c r="AK281" s="15" t="s">
        <v>100</v>
      </c>
      <c r="AL281" s="15" t="s">
        <v>102</v>
      </c>
    </row>
    <row r="282" spans="34:38" x14ac:dyDescent="0.4">
      <c r="AH282" s="15" t="s">
        <v>108</v>
      </c>
      <c r="AI282" s="15" t="s">
        <v>100</v>
      </c>
      <c r="AJ282" s="15" t="s">
        <v>101</v>
      </c>
      <c r="AK282" s="15" t="s">
        <v>108</v>
      </c>
      <c r="AL282" s="15" t="s">
        <v>102</v>
      </c>
    </row>
    <row r="283" spans="34:38" x14ac:dyDescent="0.4">
      <c r="AH283" s="15" t="s">
        <v>108</v>
      </c>
      <c r="AI283" s="15" t="s">
        <v>100</v>
      </c>
      <c r="AJ283" s="15" t="s">
        <v>101</v>
      </c>
      <c r="AK283" s="15" t="s">
        <v>105</v>
      </c>
      <c r="AL283" s="15" t="s">
        <v>102</v>
      </c>
    </row>
    <row r="284" spans="34:38" x14ac:dyDescent="0.4">
      <c r="AH284" s="15" t="s">
        <v>108</v>
      </c>
      <c r="AI284" s="15" t="s">
        <v>100</v>
      </c>
      <c r="AJ284" s="15" t="s">
        <v>101</v>
      </c>
      <c r="AK284" s="15" t="s">
        <v>98</v>
      </c>
      <c r="AL284" s="15" t="s">
        <v>102</v>
      </c>
    </row>
    <row r="285" spans="34:38" x14ac:dyDescent="0.4">
      <c r="AH285" s="15" t="s">
        <v>108</v>
      </c>
      <c r="AI285" s="15" t="s">
        <v>100</v>
      </c>
      <c r="AJ285" s="15" t="s">
        <v>100</v>
      </c>
      <c r="AK285" s="15" t="s">
        <v>101</v>
      </c>
      <c r="AL285" s="15" t="s">
        <v>102</v>
      </c>
    </row>
    <row r="286" spans="34:38" x14ac:dyDescent="0.4">
      <c r="AH286" s="15" t="s">
        <v>108</v>
      </c>
      <c r="AI286" s="15" t="s">
        <v>100</v>
      </c>
      <c r="AJ286" s="15" t="s">
        <v>100</v>
      </c>
      <c r="AK286" s="15" t="s">
        <v>100</v>
      </c>
      <c r="AL286" s="15" t="s">
        <v>102</v>
      </c>
    </row>
    <row r="287" spans="34:38" x14ac:dyDescent="0.4">
      <c r="AH287" s="15" t="s">
        <v>108</v>
      </c>
      <c r="AI287" s="15" t="s">
        <v>100</v>
      </c>
      <c r="AJ287" s="15" t="s">
        <v>100</v>
      </c>
      <c r="AK287" s="15" t="s">
        <v>108</v>
      </c>
      <c r="AL287" s="15" t="s">
        <v>102</v>
      </c>
    </row>
    <row r="288" spans="34:38" x14ac:dyDescent="0.4">
      <c r="AH288" s="15" t="s">
        <v>108</v>
      </c>
      <c r="AI288" s="15" t="s">
        <v>100</v>
      </c>
      <c r="AJ288" s="15" t="s">
        <v>100</v>
      </c>
      <c r="AK288" s="15" t="s">
        <v>105</v>
      </c>
      <c r="AL288" s="15" t="s">
        <v>102</v>
      </c>
    </row>
    <row r="289" spans="34:38" x14ac:dyDescent="0.4">
      <c r="AH289" s="15" t="s">
        <v>108</v>
      </c>
      <c r="AI289" s="15" t="s">
        <v>100</v>
      </c>
      <c r="AJ289" s="15" t="s">
        <v>100</v>
      </c>
      <c r="AK289" s="15" t="s">
        <v>98</v>
      </c>
      <c r="AL289" s="15" t="s">
        <v>102</v>
      </c>
    </row>
    <row r="290" spans="34:38" x14ac:dyDescent="0.4">
      <c r="AH290" s="15" t="s">
        <v>108</v>
      </c>
      <c r="AI290" s="15" t="s">
        <v>100</v>
      </c>
      <c r="AJ290" s="15" t="s">
        <v>108</v>
      </c>
      <c r="AK290" s="15" t="s">
        <v>101</v>
      </c>
      <c r="AL290" s="15" t="s">
        <v>102</v>
      </c>
    </row>
    <row r="291" spans="34:38" x14ac:dyDescent="0.4">
      <c r="AH291" s="15" t="s">
        <v>108</v>
      </c>
      <c r="AI291" s="15" t="s">
        <v>100</v>
      </c>
      <c r="AJ291" s="15" t="s">
        <v>108</v>
      </c>
      <c r="AK291" s="15" t="s">
        <v>100</v>
      </c>
      <c r="AL291" s="15" t="s">
        <v>102</v>
      </c>
    </row>
    <row r="292" spans="34:38" x14ac:dyDescent="0.4">
      <c r="AH292" s="15" t="s">
        <v>108</v>
      </c>
      <c r="AI292" s="15" t="s">
        <v>100</v>
      </c>
      <c r="AJ292" s="15" t="s">
        <v>108</v>
      </c>
      <c r="AK292" s="15" t="s">
        <v>108</v>
      </c>
      <c r="AL292" s="15" t="s">
        <v>102</v>
      </c>
    </row>
    <row r="293" spans="34:38" x14ac:dyDescent="0.4">
      <c r="AH293" s="15" t="s">
        <v>108</v>
      </c>
      <c r="AI293" s="15" t="s">
        <v>100</v>
      </c>
      <c r="AJ293" s="15" t="s">
        <v>108</v>
      </c>
      <c r="AK293" s="15" t="s">
        <v>105</v>
      </c>
      <c r="AL293" s="15" t="s">
        <v>102</v>
      </c>
    </row>
    <row r="294" spans="34:38" x14ac:dyDescent="0.4">
      <c r="AH294" s="15" t="s">
        <v>108</v>
      </c>
      <c r="AI294" s="15" t="s">
        <v>100</v>
      </c>
      <c r="AJ294" s="15" t="s">
        <v>108</v>
      </c>
      <c r="AK294" s="15" t="s">
        <v>98</v>
      </c>
      <c r="AL294" s="15" t="s">
        <v>102</v>
      </c>
    </row>
    <row r="295" spans="34:38" x14ac:dyDescent="0.4">
      <c r="AH295" s="15" t="s">
        <v>108</v>
      </c>
      <c r="AI295" s="15" t="s">
        <v>100</v>
      </c>
      <c r="AJ295" s="15" t="s">
        <v>105</v>
      </c>
      <c r="AK295" s="15" t="s">
        <v>101</v>
      </c>
      <c r="AL295" s="15" t="s">
        <v>102</v>
      </c>
    </row>
    <row r="296" spans="34:38" x14ac:dyDescent="0.4">
      <c r="AH296" s="15" t="s">
        <v>108</v>
      </c>
      <c r="AI296" s="15" t="s">
        <v>100</v>
      </c>
      <c r="AJ296" s="15" t="s">
        <v>105</v>
      </c>
      <c r="AK296" s="15" t="s">
        <v>100</v>
      </c>
      <c r="AL296" s="15" t="s">
        <v>102</v>
      </c>
    </row>
    <row r="297" spans="34:38" x14ac:dyDescent="0.4">
      <c r="AH297" s="15" t="s">
        <v>108</v>
      </c>
      <c r="AI297" s="15" t="s">
        <v>100</v>
      </c>
      <c r="AJ297" s="15" t="s">
        <v>105</v>
      </c>
      <c r="AK297" s="15" t="s">
        <v>108</v>
      </c>
      <c r="AL297" s="15" t="s">
        <v>102</v>
      </c>
    </row>
    <row r="298" spans="34:38" x14ac:dyDescent="0.4">
      <c r="AH298" s="15" t="s">
        <v>108</v>
      </c>
      <c r="AI298" s="15" t="s">
        <v>100</v>
      </c>
      <c r="AJ298" s="15" t="s">
        <v>105</v>
      </c>
      <c r="AK298" s="15" t="s">
        <v>105</v>
      </c>
      <c r="AL298" s="15" t="s">
        <v>102</v>
      </c>
    </row>
    <row r="299" spans="34:38" x14ac:dyDescent="0.4">
      <c r="AH299" s="15" t="s">
        <v>108</v>
      </c>
      <c r="AI299" s="15" t="s">
        <v>100</v>
      </c>
      <c r="AJ299" s="15" t="s">
        <v>105</v>
      </c>
      <c r="AK299" s="15" t="s">
        <v>98</v>
      </c>
      <c r="AL299" s="15" t="s">
        <v>102</v>
      </c>
    </row>
    <row r="300" spans="34:38" x14ac:dyDescent="0.4">
      <c r="AH300" s="15" t="s">
        <v>108</v>
      </c>
      <c r="AI300" s="15" t="s">
        <v>100</v>
      </c>
      <c r="AJ300" s="15" t="s">
        <v>98</v>
      </c>
      <c r="AK300" s="15" t="s">
        <v>101</v>
      </c>
      <c r="AL300" s="15" t="s">
        <v>102</v>
      </c>
    </row>
    <row r="301" spans="34:38" x14ac:dyDescent="0.4">
      <c r="AH301" s="15" t="s">
        <v>108</v>
      </c>
      <c r="AI301" s="15" t="s">
        <v>100</v>
      </c>
      <c r="AJ301" s="15" t="s">
        <v>98</v>
      </c>
      <c r="AK301" s="15" t="s">
        <v>100</v>
      </c>
      <c r="AL301" s="15" t="s">
        <v>102</v>
      </c>
    </row>
    <row r="302" spans="34:38" x14ac:dyDescent="0.4">
      <c r="AH302" s="15" t="s">
        <v>108</v>
      </c>
      <c r="AI302" s="15" t="s">
        <v>100</v>
      </c>
      <c r="AJ302" s="15" t="s">
        <v>98</v>
      </c>
      <c r="AK302" s="15" t="s">
        <v>108</v>
      </c>
      <c r="AL302" s="15" t="s">
        <v>102</v>
      </c>
    </row>
    <row r="303" spans="34:38" x14ac:dyDescent="0.4">
      <c r="AH303" s="15" t="s">
        <v>108</v>
      </c>
      <c r="AI303" s="15" t="s">
        <v>100</v>
      </c>
      <c r="AJ303" s="15" t="s">
        <v>98</v>
      </c>
      <c r="AK303" s="15" t="s">
        <v>105</v>
      </c>
      <c r="AL303" s="15" t="s">
        <v>102</v>
      </c>
    </row>
    <row r="304" spans="34:38" x14ac:dyDescent="0.4">
      <c r="AH304" s="15" t="s">
        <v>108</v>
      </c>
      <c r="AI304" s="15" t="s">
        <v>100</v>
      </c>
      <c r="AJ304" s="15" t="s">
        <v>98</v>
      </c>
      <c r="AK304" s="15" t="s">
        <v>98</v>
      </c>
      <c r="AL304" s="15" t="s">
        <v>102</v>
      </c>
    </row>
    <row r="305" spans="34:38" x14ac:dyDescent="0.4">
      <c r="AH305" s="15" t="s">
        <v>108</v>
      </c>
      <c r="AI305" s="15" t="s">
        <v>108</v>
      </c>
      <c r="AJ305" s="15" t="s">
        <v>101</v>
      </c>
      <c r="AK305" s="15" t="s">
        <v>101</v>
      </c>
      <c r="AL305" s="15" t="s">
        <v>102</v>
      </c>
    </row>
    <row r="306" spans="34:38" x14ac:dyDescent="0.4">
      <c r="AH306" s="15" t="s">
        <v>108</v>
      </c>
      <c r="AI306" s="15" t="s">
        <v>108</v>
      </c>
      <c r="AJ306" s="15" t="s">
        <v>101</v>
      </c>
      <c r="AK306" s="15" t="s">
        <v>100</v>
      </c>
      <c r="AL306" s="15" t="s">
        <v>102</v>
      </c>
    </row>
    <row r="307" spans="34:38" x14ac:dyDescent="0.4">
      <c r="AH307" s="15" t="s">
        <v>108</v>
      </c>
      <c r="AI307" s="15" t="s">
        <v>108</v>
      </c>
      <c r="AJ307" s="15" t="s">
        <v>101</v>
      </c>
      <c r="AK307" s="15" t="s">
        <v>108</v>
      </c>
      <c r="AL307" s="15" t="s">
        <v>102</v>
      </c>
    </row>
    <row r="308" spans="34:38" x14ac:dyDescent="0.4">
      <c r="AH308" s="15" t="s">
        <v>108</v>
      </c>
      <c r="AI308" s="15" t="s">
        <v>108</v>
      </c>
      <c r="AJ308" s="15" t="s">
        <v>101</v>
      </c>
      <c r="AK308" s="15" t="s">
        <v>105</v>
      </c>
      <c r="AL308" s="15" t="s">
        <v>102</v>
      </c>
    </row>
    <row r="309" spans="34:38" x14ac:dyDescent="0.4">
      <c r="AH309" s="15" t="s">
        <v>108</v>
      </c>
      <c r="AI309" s="15" t="s">
        <v>108</v>
      </c>
      <c r="AJ309" s="15" t="s">
        <v>101</v>
      </c>
      <c r="AK309" s="15" t="s">
        <v>98</v>
      </c>
      <c r="AL309" s="15" t="s">
        <v>102</v>
      </c>
    </row>
    <row r="310" spans="34:38" x14ac:dyDescent="0.4">
      <c r="AH310" s="15" t="s">
        <v>108</v>
      </c>
      <c r="AI310" s="15" t="s">
        <v>108</v>
      </c>
      <c r="AJ310" s="15" t="s">
        <v>100</v>
      </c>
      <c r="AK310" s="15" t="s">
        <v>101</v>
      </c>
      <c r="AL310" s="15" t="s">
        <v>102</v>
      </c>
    </row>
    <row r="311" spans="34:38" x14ac:dyDescent="0.4">
      <c r="AH311" s="15" t="s">
        <v>108</v>
      </c>
      <c r="AI311" s="15" t="s">
        <v>108</v>
      </c>
      <c r="AJ311" s="15" t="s">
        <v>100</v>
      </c>
      <c r="AK311" s="15" t="s">
        <v>100</v>
      </c>
      <c r="AL311" s="15" t="s">
        <v>102</v>
      </c>
    </row>
    <row r="312" spans="34:38" x14ac:dyDescent="0.4">
      <c r="AH312" s="15" t="s">
        <v>108</v>
      </c>
      <c r="AI312" s="15" t="s">
        <v>108</v>
      </c>
      <c r="AJ312" s="15" t="s">
        <v>100</v>
      </c>
      <c r="AK312" s="15" t="s">
        <v>108</v>
      </c>
      <c r="AL312" s="15" t="s">
        <v>102</v>
      </c>
    </row>
    <row r="313" spans="34:38" x14ac:dyDescent="0.4">
      <c r="AH313" s="15" t="s">
        <v>108</v>
      </c>
      <c r="AI313" s="15" t="s">
        <v>108</v>
      </c>
      <c r="AJ313" s="15" t="s">
        <v>100</v>
      </c>
      <c r="AK313" s="15" t="s">
        <v>105</v>
      </c>
      <c r="AL313" s="15" t="s">
        <v>102</v>
      </c>
    </row>
    <row r="314" spans="34:38" x14ac:dyDescent="0.4">
      <c r="AH314" s="15" t="s">
        <v>108</v>
      </c>
      <c r="AI314" s="15" t="s">
        <v>108</v>
      </c>
      <c r="AJ314" s="15" t="s">
        <v>100</v>
      </c>
      <c r="AK314" s="15" t="s">
        <v>98</v>
      </c>
      <c r="AL314" s="15" t="s">
        <v>102</v>
      </c>
    </row>
    <row r="315" spans="34:38" x14ac:dyDescent="0.4">
      <c r="AH315" s="15" t="s">
        <v>108</v>
      </c>
      <c r="AI315" s="15" t="s">
        <v>108</v>
      </c>
      <c r="AJ315" s="15" t="s">
        <v>108</v>
      </c>
      <c r="AK315" s="15" t="s">
        <v>101</v>
      </c>
      <c r="AL315" s="15" t="s">
        <v>102</v>
      </c>
    </row>
    <row r="316" spans="34:38" x14ac:dyDescent="0.4">
      <c r="AH316" s="15" t="s">
        <v>108</v>
      </c>
      <c r="AI316" s="15" t="s">
        <v>108</v>
      </c>
      <c r="AJ316" s="15" t="s">
        <v>108</v>
      </c>
      <c r="AK316" s="15" t="s">
        <v>100</v>
      </c>
      <c r="AL316" s="15" t="s">
        <v>102</v>
      </c>
    </row>
    <row r="317" spans="34:38" x14ac:dyDescent="0.4">
      <c r="AH317" s="15" t="s">
        <v>108</v>
      </c>
      <c r="AI317" s="15" t="s">
        <v>108</v>
      </c>
      <c r="AJ317" s="15" t="s">
        <v>108</v>
      </c>
      <c r="AK317" s="15" t="s">
        <v>108</v>
      </c>
      <c r="AL317" s="15" t="s">
        <v>133</v>
      </c>
    </row>
    <row r="318" spans="34:38" x14ac:dyDescent="0.4">
      <c r="AH318" s="15" t="s">
        <v>108</v>
      </c>
      <c r="AI318" s="15" t="s">
        <v>108</v>
      </c>
      <c r="AJ318" s="15" t="s">
        <v>108</v>
      </c>
      <c r="AK318" s="15" t="s">
        <v>105</v>
      </c>
      <c r="AL318" s="15" t="s">
        <v>133</v>
      </c>
    </row>
    <row r="319" spans="34:38" x14ac:dyDescent="0.4">
      <c r="AH319" s="15" t="s">
        <v>108</v>
      </c>
      <c r="AI319" s="15" t="s">
        <v>108</v>
      </c>
      <c r="AJ319" s="15" t="s">
        <v>108</v>
      </c>
      <c r="AK319" s="15" t="s">
        <v>98</v>
      </c>
      <c r="AL319" s="15" t="s">
        <v>133</v>
      </c>
    </row>
    <row r="320" spans="34:38" x14ac:dyDescent="0.4">
      <c r="AH320" s="15" t="s">
        <v>108</v>
      </c>
      <c r="AI320" s="15" t="s">
        <v>108</v>
      </c>
      <c r="AJ320" s="15" t="s">
        <v>105</v>
      </c>
      <c r="AK320" s="15" t="s">
        <v>101</v>
      </c>
      <c r="AL320" s="15" t="s">
        <v>102</v>
      </c>
    </row>
    <row r="321" spans="34:38" x14ac:dyDescent="0.4">
      <c r="AH321" s="15" t="s">
        <v>108</v>
      </c>
      <c r="AI321" s="15" t="s">
        <v>108</v>
      </c>
      <c r="AJ321" s="15" t="s">
        <v>105</v>
      </c>
      <c r="AK321" s="15" t="s">
        <v>100</v>
      </c>
      <c r="AL321" s="15" t="s">
        <v>102</v>
      </c>
    </row>
    <row r="322" spans="34:38" x14ac:dyDescent="0.4">
      <c r="AH322" s="15" t="s">
        <v>108</v>
      </c>
      <c r="AI322" s="15" t="s">
        <v>108</v>
      </c>
      <c r="AJ322" s="15" t="s">
        <v>105</v>
      </c>
      <c r="AK322" s="15" t="s">
        <v>108</v>
      </c>
      <c r="AL322" s="15" t="s">
        <v>133</v>
      </c>
    </row>
    <row r="323" spans="34:38" x14ac:dyDescent="0.4">
      <c r="AH323" s="15" t="s">
        <v>108</v>
      </c>
      <c r="AI323" s="15" t="s">
        <v>108</v>
      </c>
      <c r="AJ323" s="15" t="s">
        <v>105</v>
      </c>
      <c r="AK323" s="15" t="s">
        <v>105</v>
      </c>
      <c r="AL323" s="15" t="s">
        <v>133</v>
      </c>
    </row>
    <row r="324" spans="34:38" x14ac:dyDescent="0.4">
      <c r="AH324" s="15" t="s">
        <v>108</v>
      </c>
      <c r="AI324" s="15" t="s">
        <v>108</v>
      </c>
      <c r="AJ324" s="15" t="s">
        <v>105</v>
      </c>
      <c r="AK324" s="15" t="s">
        <v>98</v>
      </c>
      <c r="AL324" s="15" t="s">
        <v>133</v>
      </c>
    </row>
    <row r="325" spans="34:38" x14ac:dyDescent="0.4">
      <c r="AH325" s="15" t="s">
        <v>108</v>
      </c>
      <c r="AI325" s="15" t="s">
        <v>108</v>
      </c>
      <c r="AJ325" s="15" t="s">
        <v>98</v>
      </c>
      <c r="AK325" s="15" t="s">
        <v>101</v>
      </c>
      <c r="AL325" s="15" t="s">
        <v>102</v>
      </c>
    </row>
    <row r="326" spans="34:38" x14ac:dyDescent="0.4">
      <c r="AH326" s="15" t="s">
        <v>108</v>
      </c>
      <c r="AI326" s="15" t="s">
        <v>108</v>
      </c>
      <c r="AJ326" s="15" t="s">
        <v>98</v>
      </c>
      <c r="AK326" s="15" t="s">
        <v>100</v>
      </c>
      <c r="AL326" s="15" t="s">
        <v>102</v>
      </c>
    </row>
    <row r="327" spans="34:38" x14ac:dyDescent="0.4">
      <c r="AH327" s="15" t="s">
        <v>108</v>
      </c>
      <c r="AI327" s="15" t="s">
        <v>108</v>
      </c>
      <c r="AJ327" s="15" t="s">
        <v>98</v>
      </c>
      <c r="AK327" s="15" t="s">
        <v>108</v>
      </c>
      <c r="AL327" s="15" t="s">
        <v>133</v>
      </c>
    </row>
    <row r="328" spans="34:38" x14ac:dyDescent="0.4">
      <c r="AH328" s="15" t="s">
        <v>108</v>
      </c>
      <c r="AI328" s="15" t="s">
        <v>108</v>
      </c>
      <c r="AJ328" s="15" t="s">
        <v>98</v>
      </c>
      <c r="AK328" s="15" t="s">
        <v>105</v>
      </c>
      <c r="AL328" s="15" t="s">
        <v>133</v>
      </c>
    </row>
    <row r="329" spans="34:38" x14ac:dyDescent="0.4">
      <c r="AH329" s="15" t="s">
        <v>108</v>
      </c>
      <c r="AI329" s="15" t="s">
        <v>108</v>
      </c>
      <c r="AJ329" s="15" t="s">
        <v>98</v>
      </c>
      <c r="AK329" s="15" t="s">
        <v>98</v>
      </c>
      <c r="AL329" s="15" t="s">
        <v>133</v>
      </c>
    </row>
    <row r="330" spans="34:38" x14ac:dyDescent="0.4">
      <c r="AH330" s="15" t="s">
        <v>108</v>
      </c>
      <c r="AI330" s="15" t="s">
        <v>105</v>
      </c>
      <c r="AJ330" s="15" t="s">
        <v>101</v>
      </c>
      <c r="AK330" s="15" t="s">
        <v>101</v>
      </c>
      <c r="AL330" s="15" t="s">
        <v>102</v>
      </c>
    </row>
    <row r="331" spans="34:38" x14ac:dyDescent="0.4">
      <c r="AH331" s="15" t="s">
        <v>108</v>
      </c>
      <c r="AI331" s="15" t="s">
        <v>105</v>
      </c>
      <c r="AJ331" s="15" t="s">
        <v>101</v>
      </c>
      <c r="AK331" s="15" t="s">
        <v>100</v>
      </c>
      <c r="AL331" s="15" t="s">
        <v>102</v>
      </c>
    </row>
    <row r="332" spans="34:38" x14ac:dyDescent="0.4">
      <c r="AH332" s="15" t="s">
        <v>108</v>
      </c>
      <c r="AI332" s="15" t="s">
        <v>105</v>
      </c>
      <c r="AJ332" s="15" t="s">
        <v>101</v>
      </c>
      <c r="AK332" s="15" t="s">
        <v>108</v>
      </c>
      <c r="AL332" s="15" t="s">
        <v>102</v>
      </c>
    </row>
    <row r="333" spans="34:38" x14ac:dyDescent="0.4">
      <c r="AH333" s="15" t="s">
        <v>108</v>
      </c>
      <c r="AI333" s="15" t="s">
        <v>105</v>
      </c>
      <c r="AJ333" s="15" t="s">
        <v>101</v>
      </c>
      <c r="AK333" s="15" t="s">
        <v>105</v>
      </c>
      <c r="AL333" s="15" t="s">
        <v>102</v>
      </c>
    </row>
    <row r="334" spans="34:38" x14ac:dyDescent="0.4">
      <c r="AH334" s="15" t="s">
        <v>108</v>
      </c>
      <c r="AI334" s="15" t="s">
        <v>105</v>
      </c>
      <c r="AJ334" s="15" t="s">
        <v>101</v>
      </c>
      <c r="AK334" s="15" t="s">
        <v>98</v>
      </c>
      <c r="AL334" s="15" t="s">
        <v>102</v>
      </c>
    </row>
    <row r="335" spans="34:38" x14ac:dyDescent="0.4">
      <c r="AH335" s="15" t="s">
        <v>108</v>
      </c>
      <c r="AI335" s="15" t="s">
        <v>105</v>
      </c>
      <c r="AJ335" s="15" t="s">
        <v>100</v>
      </c>
      <c r="AK335" s="15" t="s">
        <v>101</v>
      </c>
      <c r="AL335" s="15" t="s">
        <v>102</v>
      </c>
    </row>
    <row r="336" spans="34:38" x14ac:dyDescent="0.4">
      <c r="AH336" s="15" t="s">
        <v>108</v>
      </c>
      <c r="AI336" s="15" t="s">
        <v>105</v>
      </c>
      <c r="AJ336" s="15" t="s">
        <v>100</v>
      </c>
      <c r="AK336" s="15" t="s">
        <v>100</v>
      </c>
      <c r="AL336" s="15" t="s">
        <v>102</v>
      </c>
    </row>
    <row r="337" spans="34:38" x14ac:dyDescent="0.4">
      <c r="AH337" s="15" t="s">
        <v>108</v>
      </c>
      <c r="AI337" s="15" t="s">
        <v>105</v>
      </c>
      <c r="AJ337" s="15" t="s">
        <v>100</v>
      </c>
      <c r="AK337" s="15" t="s">
        <v>108</v>
      </c>
      <c r="AL337" s="15" t="s">
        <v>102</v>
      </c>
    </row>
    <row r="338" spans="34:38" x14ac:dyDescent="0.4">
      <c r="AH338" s="15" t="s">
        <v>108</v>
      </c>
      <c r="AI338" s="15" t="s">
        <v>105</v>
      </c>
      <c r="AJ338" s="15" t="s">
        <v>100</v>
      </c>
      <c r="AK338" s="15" t="s">
        <v>105</v>
      </c>
      <c r="AL338" s="15" t="s">
        <v>102</v>
      </c>
    </row>
    <row r="339" spans="34:38" x14ac:dyDescent="0.4">
      <c r="AH339" s="15" t="s">
        <v>108</v>
      </c>
      <c r="AI339" s="15" t="s">
        <v>105</v>
      </c>
      <c r="AJ339" s="15" t="s">
        <v>100</v>
      </c>
      <c r="AK339" s="15" t="s">
        <v>98</v>
      </c>
      <c r="AL339" s="15" t="s">
        <v>102</v>
      </c>
    </row>
    <row r="340" spans="34:38" x14ac:dyDescent="0.4">
      <c r="AH340" s="15" t="s">
        <v>108</v>
      </c>
      <c r="AI340" s="15" t="s">
        <v>105</v>
      </c>
      <c r="AJ340" s="15" t="s">
        <v>108</v>
      </c>
      <c r="AK340" s="15" t="s">
        <v>101</v>
      </c>
      <c r="AL340" s="15" t="s">
        <v>102</v>
      </c>
    </row>
    <row r="341" spans="34:38" x14ac:dyDescent="0.4">
      <c r="AH341" s="15" t="s">
        <v>108</v>
      </c>
      <c r="AI341" s="15" t="s">
        <v>105</v>
      </c>
      <c r="AJ341" s="15" t="s">
        <v>108</v>
      </c>
      <c r="AK341" s="15" t="s">
        <v>100</v>
      </c>
      <c r="AL341" s="15" t="s">
        <v>102</v>
      </c>
    </row>
    <row r="342" spans="34:38" x14ac:dyDescent="0.4">
      <c r="AH342" s="15" t="s">
        <v>108</v>
      </c>
      <c r="AI342" s="15" t="s">
        <v>105</v>
      </c>
      <c r="AJ342" s="15" t="s">
        <v>108</v>
      </c>
      <c r="AK342" s="15" t="s">
        <v>108</v>
      </c>
      <c r="AL342" s="15" t="s">
        <v>133</v>
      </c>
    </row>
    <row r="343" spans="34:38" x14ac:dyDescent="0.4">
      <c r="AH343" s="15" t="s">
        <v>108</v>
      </c>
      <c r="AI343" s="15" t="s">
        <v>105</v>
      </c>
      <c r="AJ343" s="15" t="s">
        <v>108</v>
      </c>
      <c r="AK343" s="15" t="s">
        <v>105</v>
      </c>
      <c r="AL343" s="15" t="s">
        <v>133</v>
      </c>
    </row>
    <row r="344" spans="34:38" x14ac:dyDescent="0.4">
      <c r="AH344" s="15" t="s">
        <v>108</v>
      </c>
      <c r="AI344" s="15" t="s">
        <v>105</v>
      </c>
      <c r="AJ344" s="15" t="s">
        <v>108</v>
      </c>
      <c r="AK344" s="15" t="s">
        <v>98</v>
      </c>
      <c r="AL344" s="15" t="s">
        <v>133</v>
      </c>
    </row>
    <row r="345" spans="34:38" x14ac:dyDescent="0.4">
      <c r="AH345" s="15" t="s">
        <v>108</v>
      </c>
      <c r="AI345" s="15" t="s">
        <v>105</v>
      </c>
      <c r="AJ345" s="15" t="s">
        <v>105</v>
      </c>
      <c r="AK345" s="15" t="s">
        <v>101</v>
      </c>
      <c r="AL345" s="15" t="s">
        <v>102</v>
      </c>
    </row>
    <row r="346" spans="34:38" x14ac:dyDescent="0.4">
      <c r="AH346" s="15" t="s">
        <v>108</v>
      </c>
      <c r="AI346" s="15" t="s">
        <v>105</v>
      </c>
      <c r="AJ346" s="15" t="s">
        <v>105</v>
      </c>
      <c r="AK346" s="15" t="s">
        <v>100</v>
      </c>
      <c r="AL346" s="15" t="s">
        <v>102</v>
      </c>
    </row>
    <row r="347" spans="34:38" x14ac:dyDescent="0.4">
      <c r="AH347" s="15" t="s">
        <v>108</v>
      </c>
      <c r="AI347" s="15" t="s">
        <v>105</v>
      </c>
      <c r="AJ347" s="15" t="s">
        <v>105</v>
      </c>
      <c r="AK347" s="15" t="s">
        <v>108</v>
      </c>
      <c r="AL347" s="15" t="s">
        <v>133</v>
      </c>
    </row>
    <row r="348" spans="34:38" x14ac:dyDescent="0.4">
      <c r="AH348" s="15" t="s">
        <v>108</v>
      </c>
      <c r="AI348" s="15" t="s">
        <v>105</v>
      </c>
      <c r="AJ348" s="15" t="s">
        <v>105</v>
      </c>
      <c r="AK348" s="15" t="s">
        <v>105</v>
      </c>
      <c r="AL348" s="15" t="s">
        <v>133</v>
      </c>
    </row>
    <row r="349" spans="34:38" x14ac:dyDescent="0.4">
      <c r="AH349" s="15" t="s">
        <v>108</v>
      </c>
      <c r="AI349" s="15" t="s">
        <v>105</v>
      </c>
      <c r="AJ349" s="15" t="s">
        <v>105</v>
      </c>
      <c r="AK349" s="15" t="s">
        <v>98</v>
      </c>
      <c r="AL349" s="15" t="s">
        <v>133</v>
      </c>
    </row>
    <row r="350" spans="34:38" x14ac:dyDescent="0.4">
      <c r="AH350" s="15" t="s">
        <v>108</v>
      </c>
      <c r="AI350" s="15" t="s">
        <v>105</v>
      </c>
      <c r="AJ350" s="15" t="s">
        <v>98</v>
      </c>
      <c r="AK350" s="15" t="s">
        <v>101</v>
      </c>
      <c r="AL350" s="15" t="s">
        <v>102</v>
      </c>
    </row>
    <row r="351" spans="34:38" x14ac:dyDescent="0.4">
      <c r="AH351" s="15" t="s">
        <v>108</v>
      </c>
      <c r="AI351" s="15" t="s">
        <v>105</v>
      </c>
      <c r="AJ351" s="15" t="s">
        <v>98</v>
      </c>
      <c r="AK351" s="15" t="s">
        <v>100</v>
      </c>
      <c r="AL351" s="15" t="s">
        <v>102</v>
      </c>
    </row>
    <row r="352" spans="34:38" x14ac:dyDescent="0.4">
      <c r="AH352" s="15" t="s">
        <v>108</v>
      </c>
      <c r="AI352" s="15" t="s">
        <v>105</v>
      </c>
      <c r="AJ352" s="15" t="s">
        <v>98</v>
      </c>
      <c r="AK352" s="15" t="s">
        <v>108</v>
      </c>
      <c r="AL352" s="15" t="s">
        <v>133</v>
      </c>
    </row>
    <row r="353" spans="34:38" x14ac:dyDescent="0.4">
      <c r="AH353" s="15" t="s">
        <v>108</v>
      </c>
      <c r="AI353" s="15" t="s">
        <v>105</v>
      </c>
      <c r="AJ353" s="15" t="s">
        <v>98</v>
      </c>
      <c r="AK353" s="15" t="s">
        <v>105</v>
      </c>
      <c r="AL353" s="15" t="s">
        <v>133</v>
      </c>
    </row>
    <row r="354" spans="34:38" x14ac:dyDescent="0.4">
      <c r="AH354" s="15" t="s">
        <v>108</v>
      </c>
      <c r="AI354" s="15" t="s">
        <v>105</v>
      </c>
      <c r="AJ354" s="15" t="s">
        <v>98</v>
      </c>
      <c r="AK354" s="15" t="s">
        <v>98</v>
      </c>
      <c r="AL354" s="15" t="s">
        <v>133</v>
      </c>
    </row>
    <row r="355" spans="34:38" x14ac:dyDescent="0.4">
      <c r="AH355" s="15" t="s">
        <v>108</v>
      </c>
      <c r="AI355" s="15" t="s">
        <v>98</v>
      </c>
      <c r="AJ355" s="15" t="s">
        <v>101</v>
      </c>
      <c r="AK355" s="15" t="s">
        <v>101</v>
      </c>
      <c r="AL355" s="15" t="s">
        <v>102</v>
      </c>
    </row>
    <row r="356" spans="34:38" x14ac:dyDescent="0.4">
      <c r="AH356" s="15" t="s">
        <v>108</v>
      </c>
      <c r="AI356" s="15" t="s">
        <v>98</v>
      </c>
      <c r="AJ356" s="15" t="s">
        <v>101</v>
      </c>
      <c r="AK356" s="15" t="s">
        <v>100</v>
      </c>
      <c r="AL356" s="15" t="s">
        <v>102</v>
      </c>
    </row>
    <row r="357" spans="34:38" x14ac:dyDescent="0.4">
      <c r="AH357" s="15" t="s">
        <v>108</v>
      </c>
      <c r="AI357" s="15" t="s">
        <v>98</v>
      </c>
      <c r="AJ357" s="15" t="s">
        <v>101</v>
      </c>
      <c r="AK357" s="15" t="s">
        <v>108</v>
      </c>
      <c r="AL357" s="15" t="s">
        <v>133</v>
      </c>
    </row>
    <row r="358" spans="34:38" x14ac:dyDescent="0.4">
      <c r="AH358" s="15" t="s">
        <v>108</v>
      </c>
      <c r="AI358" s="15" t="s">
        <v>98</v>
      </c>
      <c r="AJ358" s="15" t="s">
        <v>101</v>
      </c>
      <c r="AK358" s="15" t="s">
        <v>105</v>
      </c>
      <c r="AL358" s="15" t="s">
        <v>133</v>
      </c>
    </row>
    <row r="359" spans="34:38" x14ac:dyDescent="0.4">
      <c r="AH359" s="15" t="s">
        <v>108</v>
      </c>
      <c r="AI359" s="15" t="s">
        <v>98</v>
      </c>
      <c r="AJ359" s="15" t="s">
        <v>101</v>
      </c>
      <c r="AK359" s="15" t="s">
        <v>98</v>
      </c>
      <c r="AL359" s="15" t="s">
        <v>133</v>
      </c>
    </row>
    <row r="360" spans="34:38" x14ac:dyDescent="0.4">
      <c r="AH360" s="15" t="s">
        <v>108</v>
      </c>
      <c r="AI360" s="15" t="s">
        <v>98</v>
      </c>
      <c r="AJ360" s="15" t="s">
        <v>100</v>
      </c>
      <c r="AK360" s="15" t="s">
        <v>101</v>
      </c>
      <c r="AL360" s="15" t="s">
        <v>102</v>
      </c>
    </row>
    <row r="361" spans="34:38" x14ac:dyDescent="0.4">
      <c r="AH361" s="15" t="s">
        <v>108</v>
      </c>
      <c r="AI361" s="15" t="s">
        <v>98</v>
      </c>
      <c r="AJ361" s="15" t="s">
        <v>100</v>
      </c>
      <c r="AK361" s="15" t="s">
        <v>100</v>
      </c>
      <c r="AL361" s="15" t="s">
        <v>102</v>
      </c>
    </row>
    <row r="362" spans="34:38" x14ac:dyDescent="0.4">
      <c r="AH362" s="15" t="s">
        <v>108</v>
      </c>
      <c r="AI362" s="15" t="s">
        <v>98</v>
      </c>
      <c r="AJ362" s="15" t="s">
        <v>100</v>
      </c>
      <c r="AK362" s="15" t="s">
        <v>108</v>
      </c>
      <c r="AL362" s="15" t="s">
        <v>102</v>
      </c>
    </row>
    <row r="363" spans="34:38" x14ac:dyDescent="0.4">
      <c r="AH363" s="15" t="s">
        <v>108</v>
      </c>
      <c r="AI363" s="15" t="s">
        <v>98</v>
      </c>
      <c r="AJ363" s="15" t="s">
        <v>100</v>
      </c>
      <c r="AK363" s="15" t="s">
        <v>105</v>
      </c>
      <c r="AL363" s="15" t="s">
        <v>102</v>
      </c>
    </row>
    <row r="364" spans="34:38" x14ac:dyDescent="0.4">
      <c r="AH364" s="15" t="s">
        <v>108</v>
      </c>
      <c r="AI364" s="15" t="s">
        <v>98</v>
      </c>
      <c r="AJ364" s="15" t="s">
        <v>100</v>
      </c>
      <c r="AK364" s="15" t="s">
        <v>98</v>
      </c>
      <c r="AL364" s="15" t="s">
        <v>102</v>
      </c>
    </row>
    <row r="365" spans="34:38" x14ac:dyDescent="0.4">
      <c r="AH365" s="15" t="s">
        <v>108</v>
      </c>
      <c r="AI365" s="15" t="s">
        <v>98</v>
      </c>
      <c r="AJ365" s="15" t="s">
        <v>108</v>
      </c>
      <c r="AK365" s="15" t="s">
        <v>101</v>
      </c>
      <c r="AL365" s="15" t="s">
        <v>102</v>
      </c>
    </row>
    <row r="366" spans="34:38" x14ac:dyDescent="0.4">
      <c r="AH366" s="15" t="s">
        <v>108</v>
      </c>
      <c r="AI366" s="15" t="s">
        <v>98</v>
      </c>
      <c r="AJ366" s="15" t="s">
        <v>108</v>
      </c>
      <c r="AK366" s="15" t="s">
        <v>100</v>
      </c>
      <c r="AL366" s="15" t="s">
        <v>102</v>
      </c>
    </row>
    <row r="367" spans="34:38" x14ac:dyDescent="0.4">
      <c r="AH367" s="15" t="s">
        <v>108</v>
      </c>
      <c r="AI367" s="15" t="s">
        <v>98</v>
      </c>
      <c r="AJ367" s="15" t="s">
        <v>108</v>
      </c>
      <c r="AK367" s="15" t="s">
        <v>108</v>
      </c>
      <c r="AL367" s="15" t="s">
        <v>133</v>
      </c>
    </row>
    <row r="368" spans="34:38" x14ac:dyDescent="0.4">
      <c r="AH368" s="15" t="s">
        <v>108</v>
      </c>
      <c r="AI368" s="15" t="s">
        <v>98</v>
      </c>
      <c r="AJ368" s="15" t="s">
        <v>108</v>
      </c>
      <c r="AK368" s="15" t="s">
        <v>105</v>
      </c>
      <c r="AL368" s="15" t="s">
        <v>133</v>
      </c>
    </row>
    <row r="369" spans="34:38" x14ac:dyDescent="0.4">
      <c r="AH369" s="15" t="s">
        <v>108</v>
      </c>
      <c r="AI369" s="15" t="s">
        <v>98</v>
      </c>
      <c r="AJ369" s="15" t="s">
        <v>108</v>
      </c>
      <c r="AK369" s="15" t="s">
        <v>98</v>
      </c>
      <c r="AL369" s="15" t="s">
        <v>133</v>
      </c>
    </row>
    <row r="370" spans="34:38" x14ac:dyDescent="0.4">
      <c r="AH370" s="15" t="s">
        <v>108</v>
      </c>
      <c r="AI370" s="15" t="s">
        <v>98</v>
      </c>
      <c r="AJ370" s="15" t="s">
        <v>105</v>
      </c>
      <c r="AK370" s="15" t="s">
        <v>101</v>
      </c>
      <c r="AL370" s="15" t="s">
        <v>102</v>
      </c>
    </row>
    <row r="371" spans="34:38" x14ac:dyDescent="0.4">
      <c r="AH371" s="15" t="s">
        <v>108</v>
      </c>
      <c r="AI371" s="15" t="s">
        <v>98</v>
      </c>
      <c r="AJ371" s="15" t="s">
        <v>105</v>
      </c>
      <c r="AK371" s="15" t="s">
        <v>100</v>
      </c>
      <c r="AL371" s="15" t="s">
        <v>102</v>
      </c>
    </row>
    <row r="372" spans="34:38" x14ac:dyDescent="0.4">
      <c r="AH372" s="15" t="s">
        <v>108</v>
      </c>
      <c r="AI372" s="15" t="s">
        <v>98</v>
      </c>
      <c r="AJ372" s="15" t="s">
        <v>105</v>
      </c>
      <c r="AK372" s="15" t="s">
        <v>108</v>
      </c>
      <c r="AL372" s="15" t="s">
        <v>133</v>
      </c>
    </row>
    <row r="373" spans="34:38" x14ac:dyDescent="0.4">
      <c r="AH373" s="15" t="s">
        <v>108</v>
      </c>
      <c r="AI373" s="15" t="s">
        <v>98</v>
      </c>
      <c r="AJ373" s="15" t="s">
        <v>105</v>
      </c>
      <c r="AK373" s="15" t="s">
        <v>105</v>
      </c>
      <c r="AL373" s="15" t="s">
        <v>133</v>
      </c>
    </row>
    <row r="374" spans="34:38" x14ac:dyDescent="0.4">
      <c r="AH374" s="15" t="s">
        <v>108</v>
      </c>
      <c r="AI374" s="15" t="s">
        <v>98</v>
      </c>
      <c r="AJ374" s="15" t="s">
        <v>105</v>
      </c>
      <c r="AK374" s="15" t="s">
        <v>98</v>
      </c>
      <c r="AL374" s="15" t="s">
        <v>133</v>
      </c>
    </row>
    <row r="375" spans="34:38" x14ac:dyDescent="0.4">
      <c r="AH375" s="15" t="s">
        <v>108</v>
      </c>
      <c r="AI375" s="15" t="s">
        <v>98</v>
      </c>
      <c r="AJ375" s="15" t="s">
        <v>98</v>
      </c>
      <c r="AK375" s="15" t="s">
        <v>101</v>
      </c>
      <c r="AL375" s="15" t="s">
        <v>102</v>
      </c>
    </row>
    <row r="376" spans="34:38" x14ac:dyDescent="0.4">
      <c r="AH376" s="15" t="s">
        <v>108</v>
      </c>
      <c r="AI376" s="15" t="s">
        <v>98</v>
      </c>
      <c r="AJ376" s="15" t="s">
        <v>98</v>
      </c>
      <c r="AK376" s="15" t="s">
        <v>100</v>
      </c>
      <c r="AL376" s="15" t="s">
        <v>102</v>
      </c>
    </row>
    <row r="377" spans="34:38" x14ac:dyDescent="0.4">
      <c r="AH377" s="15" t="s">
        <v>108</v>
      </c>
      <c r="AI377" s="15" t="s">
        <v>98</v>
      </c>
      <c r="AJ377" s="15" t="s">
        <v>98</v>
      </c>
      <c r="AK377" s="15" t="s">
        <v>108</v>
      </c>
      <c r="AL377" s="15" t="s">
        <v>133</v>
      </c>
    </row>
    <row r="378" spans="34:38" x14ac:dyDescent="0.4">
      <c r="AH378" s="15" t="s">
        <v>108</v>
      </c>
      <c r="AI378" s="15" t="s">
        <v>98</v>
      </c>
      <c r="AJ378" s="15" t="s">
        <v>98</v>
      </c>
      <c r="AK378" s="15" t="s">
        <v>105</v>
      </c>
      <c r="AL378" s="15" t="s">
        <v>133</v>
      </c>
    </row>
    <row r="379" spans="34:38" x14ac:dyDescent="0.4">
      <c r="AH379" s="15" t="s">
        <v>108</v>
      </c>
      <c r="AI379" s="15" t="s">
        <v>98</v>
      </c>
      <c r="AJ379" s="15" t="s">
        <v>98</v>
      </c>
      <c r="AK379" s="15" t="s">
        <v>98</v>
      </c>
      <c r="AL379" s="15" t="s">
        <v>133</v>
      </c>
    </row>
    <row r="380" spans="34:38" x14ac:dyDescent="0.4">
      <c r="AH380" s="74" t="s">
        <v>105</v>
      </c>
      <c r="AI380" s="74" t="s">
        <v>101</v>
      </c>
      <c r="AJ380" s="74" t="s">
        <v>101</v>
      </c>
      <c r="AK380" s="74" t="s">
        <v>101</v>
      </c>
      <c r="AL380" s="15" t="s">
        <v>102</v>
      </c>
    </row>
    <row r="381" spans="34:38" x14ac:dyDescent="0.4">
      <c r="AH381" s="74" t="s">
        <v>105</v>
      </c>
      <c r="AI381" s="74" t="s">
        <v>101</v>
      </c>
      <c r="AJ381" s="74" t="s">
        <v>101</v>
      </c>
      <c r="AK381" s="74" t="s">
        <v>100</v>
      </c>
      <c r="AL381" s="15" t="s">
        <v>102</v>
      </c>
    </row>
    <row r="382" spans="34:38" x14ac:dyDescent="0.4">
      <c r="AH382" s="74" t="s">
        <v>105</v>
      </c>
      <c r="AI382" s="74" t="s">
        <v>101</v>
      </c>
      <c r="AJ382" s="74" t="s">
        <v>101</v>
      </c>
      <c r="AK382" s="74" t="s">
        <v>108</v>
      </c>
      <c r="AL382" s="15" t="s">
        <v>102</v>
      </c>
    </row>
    <row r="383" spans="34:38" x14ac:dyDescent="0.4">
      <c r="AH383" s="74" t="s">
        <v>105</v>
      </c>
      <c r="AI383" s="74" t="s">
        <v>101</v>
      </c>
      <c r="AJ383" s="74" t="s">
        <v>101</v>
      </c>
      <c r="AK383" s="74" t="s">
        <v>105</v>
      </c>
      <c r="AL383" s="15" t="s">
        <v>102</v>
      </c>
    </row>
    <row r="384" spans="34:38" x14ac:dyDescent="0.4">
      <c r="AH384" s="74" t="s">
        <v>105</v>
      </c>
      <c r="AI384" s="74" t="s">
        <v>101</v>
      </c>
      <c r="AJ384" s="74" t="s">
        <v>101</v>
      </c>
      <c r="AK384" s="74" t="s">
        <v>98</v>
      </c>
      <c r="AL384" s="15" t="s">
        <v>102</v>
      </c>
    </row>
    <row r="385" spans="34:38" x14ac:dyDescent="0.4">
      <c r="AH385" s="74" t="s">
        <v>105</v>
      </c>
      <c r="AI385" s="74" t="s">
        <v>101</v>
      </c>
      <c r="AJ385" s="74" t="s">
        <v>100</v>
      </c>
      <c r="AK385" s="74" t="s">
        <v>101</v>
      </c>
      <c r="AL385" s="15" t="s">
        <v>102</v>
      </c>
    </row>
    <row r="386" spans="34:38" x14ac:dyDescent="0.4">
      <c r="AH386" s="74" t="s">
        <v>105</v>
      </c>
      <c r="AI386" s="74" t="s">
        <v>101</v>
      </c>
      <c r="AJ386" s="74" t="s">
        <v>100</v>
      </c>
      <c r="AK386" s="74" t="s">
        <v>100</v>
      </c>
      <c r="AL386" s="15" t="s">
        <v>102</v>
      </c>
    </row>
    <row r="387" spans="34:38" x14ac:dyDescent="0.4">
      <c r="AH387" s="74" t="s">
        <v>105</v>
      </c>
      <c r="AI387" s="74" t="s">
        <v>101</v>
      </c>
      <c r="AJ387" s="74" t="s">
        <v>100</v>
      </c>
      <c r="AK387" s="74" t="s">
        <v>108</v>
      </c>
      <c r="AL387" s="15" t="s">
        <v>102</v>
      </c>
    </row>
    <row r="388" spans="34:38" x14ac:dyDescent="0.4">
      <c r="AH388" s="74" t="s">
        <v>105</v>
      </c>
      <c r="AI388" s="74" t="s">
        <v>101</v>
      </c>
      <c r="AJ388" s="74" t="s">
        <v>100</v>
      </c>
      <c r="AK388" s="74" t="s">
        <v>105</v>
      </c>
      <c r="AL388" s="15" t="s">
        <v>102</v>
      </c>
    </row>
    <row r="389" spans="34:38" x14ac:dyDescent="0.4">
      <c r="AH389" s="74" t="s">
        <v>105</v>
      </c>
      <c r="AI389" s="74" t="s">
        <v>101</v>
      </c>
      <c r="AJ389" s="74" t="s">
        <v>100</v>
      </c>
      <c r="AK389" s="74" t="s">
        <v>98</v>
      </c>
      <c r="AL389" s="15" t="s">
        <v>102</v>
      </c>
    </row>
    <row r="390" spans="34:38" x14ac:dyDescent="0.4">
      <c r="AH390" s="74" t="s">
        <v>105</v>
      </c>
      <c r="AI390" s="74" t="s">
        <v>101</v>
      </c>
      <c r="AJ390" s="74" t="s">
        <v>108</v>
      </c>
      <c r="AK390" s="74" t="s">
        <v>101</v>
      </c>
      <c r="AL390" s="15" t="s">
        <v>102</v>
      </c>
    </row>
    <row r="391" spans="34:38" x14ac:dyDescent="0.4">
      <c r="AH391" s="74" t="s">
        <v>105</v>
      </c>
      <c r="AI391" s="74" t="s">
        <v>101</v>
      </c>
      <c r="AJ391" s="74" t="s">
        <v>108</v>
      </c>
      <c r="AK391" s="74" t="s">
        <v>100</v>
      </c>
      <c r="AL391" s="15" t="s">
        <v>102</v>
      </c>
    </row>
    <row r="392" spans="34:38" x14ac:dyDescent="0.4">
      <c r="AH392" s="74" t="s">
        <v>105</v>
      </c>
      <c r="AI392" s="74" t="s">
        <v>101</v>
      </c>
      <c r="AJ392" s="74" t="s">
        <v>108</v>
      </c>
      <c r="AK392" s="74" t="s">
        <v>108</v>
      </c>
      <c r="AL392" s="15" t="s">
        <v>102</v>
      </c>
    </row>
    <row r="393" spans="34:38" x14ac:dyDescent="0.4">
      <c r="AH393" s="74" t="s">
        <v>105</v>
      </c>
      <c r="AI393" s="74" t="s">
        <v>101</v>
      </c>
      <c r="AJ393" s="74" t="s">
        <v>108</v>
      </c>
      <c r="AK393" s="74" t="s">
        <v>105</v>
      </c>
      <c r="AL393" s="15" t="s">
        <v>102</v>
      </c>
    </row>
    <row r="394" spans="34:38" x14ac:dyDescent="0.4">
      <c r="AH394" s="74" t="s">
        <v>105</v>
      </c>
      <c r="AI394" s="74" t="s">
        <v>101</v>
      </c>
      <c r="AJ394" s="74" t="s">
        <v>108</v>
      </c>
      <c r="AK394" s="74" t="s">
        <v>98</v>
      </c>
      <c r="AL394" s="15" t="s">
        <v>102</v>
      </c>
    </row>
    <row r="395" spans="34:38" x14ac:dyDescent="0.4">
      <c r="AH395" s="74" t="s">
        <v>105</v>
      </c>
      <c r="AI395" s="74" t="s">
        <v>101</v>
      </c>
      <c r="AJ395" s="74" t="s">
        <v>105</v>
      </c>
      <c r="AK395" s="74" t="s">
        <v>101</v>
      </c>
      <c r="AL395" s="15" t="s">
        <v>102</v>
      </c>
    </row>
    <row r="396" spans="34:38" x14ac:dyDescent="0.4">
      <c r="AH396" s="74" t="s">
        <v>105</v>
      </c>
      <c r="AI396" s="74" t="s">
        <v>101</v>
      </c>
      <c r="AJ396" s="74" t="s">
        <v>105</v>
      </c>
      <c r="AK396" s="74" t="s">
        <v>100</v>
      </c>
      <c r="AL396" s="15" t="s">
        <v>102</v>
      </c>
    </row>
    <row r="397" spans="34:38" x14ac:dyDescent="0.4">
      <c r="AH397" s="74" t="s">
        <v>105</v>
      </c>
      <c r="AI397" s="74" t="s">
        <v>101</v>
      </c>
      <c r="AJ397" s="74" t="s">
        <v>105</v>
      </c>
      <c r="AK397" s="74" t="s">
        <v>108</v>
      </c>
      <c r="AL397" s="15" t="s">
        <v>102</v>
      </c>
    </row>
    <row r="398" spans="34:38" x14ac:dyDescent="0.4">
      <c r="AH398" s="74" t="s">
        <v>105</v>
      </c>
      <c r="AI398" s="74" t="s">
        <v>101</v>
      </c>
      <c r="AJ398" s="74" t="s">
        <v>105</v>
      </c>
      <c r="AK398" s="74" t="s">
        <v>105</v>
      </c>
      <c r="AL398" s="15" t="s">
        <v>102</v>
      </c>
    </row>
    <row r="399" spans="34:38" x14ac:dyDescent="0.4">
      <c r="AH399" s="74" t="s">
        <v>105</v>
      </c>
      <c r="AI399" s="74" t="s">
        <v>101</v>
      </c>
      <c r="AJ399" s="74" t="s">
        <v>105</v>
      </c>
      <c r="AK399" s="74" t="s">
        <v>98</v>
      </c>
      <c r="AL399" s="15" t="s">
        <v>102</v>
      </c>
    </row>
    <row r="400" spans="34:38" x14ac:dyDescent="0.4">
      <c r="AH400" s="74" t="s">
        <v>105</v>
      </c>
      <c r="AI400" s="74" t="s">
        <v>101</v>
      </c>
      <c r="AJ400" s="74" t="s">
        <v>98</v>
      </c>
      <c r="AK400" s="74" t="s">
        <v>101</v>
      </c>
      <c r="AL400" s="15" t="s">
        <v>102</v>
      </c>
    </row>
    <row r="401" spans="34:38" x14ac:dyDescent="0.4">
      <c r="AH401" s="74" t="s">
        <v>105</v>
      </c>
      <c r="AI401" s="74" t="s">
        <v>101</v>
      </c>
      <c r="AJ401" s="74" t="s">
        <v>98</v>
      </c>
      <c r="AK401" s="74" t="s">
        <v>100</v>
      </c>
      <c r="AL401" s="15" t="s">
        <v>102</v>
      </c>
    </row>
    <row r="402" spans="34:38" x14ac:dyDescent="0.4">
      <c r="AH402" s="74" t="s">
        <v>105</v>
      </c>
      <c r="AI402" s="74" t="s">
        <v>101</v>
      </c>
      <c r="AJ402" s="74" t="s">
        <v>98</v>
      </c>
      <c r="AK402" s="74" t="s">
        <v>108</v>
      </c>
      <c r="AL402" s="15" t="s">
        <v>102</v>
      </c>
    </row>
    <row r="403" spans="34:38" x14ac:dyDescent="0.4">
      <c r="AH403" s="74" t="s">
        <v>105</v>
      </c>
      <c r="AI403" s="74" t="s">
        <v>101</v>
      </c>
      <c r="AJ403" s="74" t="s">
        <v>98</v>
      </c>
      <c r="AK403" s="74" t="s">
        <v>105</v>
      </c>
      <c r="AL403" s="15" t="s">
        <v>102</v>
      </c>
    </row>
    <row r="404" spans="34:38" x14ac:dyDescent="0.4">
      <c r="AH404" s="74" t="s">
        <v>105</v>
      </c>
      <c r="AI404" s="74" t="s">
        <v>101</v>
      </c>
      <c r="AJ404" s="74" t="s">
        <v>98</v>
      </c>
      <c r="AK404" s="74" t="s">
        <v>98</v>
      </c>
      <c r="AL404" s="15" t="s">
        <v>102</v>
      </c>
    </row>
    <row r="405" spans="34:38" x14ac:dyDescent="0.4">
      <c r="AH405" s="74" t="s">
        <v>105</v>
      </c>
      <c r="AI405" s="74" t="s">
        <v>100</v>
      </c>
      <c r="AJ405" s="74" t="s">
        <v>101</v>
      </c>
      <c r="AK405" s="74" t="s">
        <v>101</v>
      </c>
      <c r="AL405" s="15" t="s">
        <v>102</v>
      </c>
    </row>
    <row r="406" spans="34:38" x14ac:dyDescent="0.4">
      <c r="AH406" s="74" t="s">
        <v>105</v>
      </c>
      <c r="AI406" s="74" t="s">
        <v>100</v>
      </c>
      <c r="AJ406" s="74" t="s">
        <v>101</v>
      </c>
      <c r="AK406" s="74" t="s">
        <v>100</v>
      </c>
      <c r="AL406" s="15" t="s">
        <v>102</v>
      </c>
    </row>
    <row r="407" spans="34:38" x14ac:dyDescent="0.4">
      <c r="AH407" s="74" t="s">
        <v>105</v>
      </c>
      <c r="AI407" s="74" t="s">
        <v>100</v>
      </c>
      <c r="AJ407" s="74" t="s">
        <v>101</v>
      </c>
      <c r="AK407" s="74" t="s">
        <v>108</v>
      </c>
      <c r="AL407" s="15" t="s">
        <v>102</v>
      </c>
    </row>
    <row r="408" spans="34:38" x14ac:dyDescent="0.4">
      <c r="AH408" s="74" t="s">
        <v>105</v>
      </c>
      <c r="AI408" s="74" t="s">
        <v>100</v>
      </c>
      <c r="AJ408" s="74" t="s">
        <v>101</v>
      </c>
      <c r="AK408" s="74" t="s">
        <v>105</v>
      </c>
      <c r="AL408" s="15" t="s">
        <v>102</v>
      </c>
    </row>
    <row r="409" spans="34:38" x14ac:dyDescent="0.4">
      <c r="AH409" s="74" t="s">
        <v>105</v>
      </c>
      <c r="AI409" s="74" t="s">
        <v>100</v>
      </c>
      <c r="AJ409" s="74" t="s">
        <v>101</v>
      </c>
      <c r="AK409" s="74" t="s">
        <v>98</v>
      </c>
      <c r="AL409" s="15" t="s">
        <v>102</v>
      </c>
    </row>
    <row r="410" spans="34:38" x14ac:dyDescent="0.4">
      <c r="AH410" s="74" t="s">
        <v>105</v>
      </c>
      <c r="AI410" s="74" t="s">
        <v>100</v>
      </c>
      <c r="AJ410" s="74" t="s">
        <v>100</v>
      </c>
      <c r="AK410" s="74" t="s">
        <v>101</v>
      </c>
      <c r="AL410" s="15" t="s">
        <v>102</v>
      </c>
    </row>
    <row r="411" spans="34:38" x14ac:dyDescent="0.4">
      <c r="AH411" s="74" t="s">
        <v>105</v>
      </c>
      <c r="AI411" s="74" t="s">
        <v>100</v>
      </c>
      <c r="AJ411" s="74" t="s">
        <v>100</v>
      </c>
      <c r="AK411" s="74" t="s">
        <v>100</v>
      </c>
      <c r="AL411" s="15" t="s">
        <v>102</v>
      </c>
    </row>
    <row r="412" spans="34:38" x14ac:dyDescent="0.4">
      <c r="AH412" s="74" t="s">
        <v>105</v>
      </c>
      <c r="AI412" s="74" t="s">
        <v>100</v>
      </c>
      <c r="AJ412" s="74" t="s">
        <v>100</v>
      </c>
      <c r="AK412" s="74" t="s">
        <v>108</v>
      </c>
      <c r="AL412" s="15" t="s">
        <v>102</v>
      </c>
    </row>
    <row r="413" spans="34:38" x14ac:dyDescent="0.4">
      <c r="AH413" s="74" t="s">
        <v>105</v>
      </c>
      <c r="AI413" s="74" t="s">
        <v>100</v>
      </c>
      <c r="AJ413" s="74" t="s">
        <v>100</v>
      </c>
      <c r="AK413" s="74" t="s">
        <v>105</v>
      </c>
      <c r="AL413" s="15" t="s">
        <v>102</v>
      </c>
    </row>
    <row r="414" spans="34:38" x14ac:dyDescent="0.4">
      <c r="AH414" s="74" t="s">
        <v>105</v>
      </c>
      <c r="AI414" s="74" t="s">
        <v>100</v>
      </c>
      <c r="AJ414" s="74" t="s">
        <v>100</v>
      </c>
      <c r="AK414" s="74" t="s">
        <v>98</v>
      </c>
      <c r="AL414" s="15" t="s">
        <v>102</v>
      </c>
    </row>
    <row r="415" spans="34:38" x14ac:dyDescent="0.4">
      <c r="AH415" s="74" t="s">
        <v>105</v>
      </c>
      <c r="AI415" s="74" t="s">
        <v>100</v>
      </c>
      <c r="AJ415" s="74" t="s">
        <v>108</v>
      </c>
      <c r="AK415" s="74" t="s">
        <v>101</v>
      </c>
      <c r="AL415" s="15" t="s">
        <v>102</v>
      </c>
    </row>
    <row r="416" spans="34:38" x14ac:dyDescent="0.4">
      <c r="AH416" s="74" t="s">
        <v>105</v>
      </c>
      <c r="AI416" s="74" t="s">
        <v>100</v>
      </c>
      <c r="AJ416" s="74" t="s">
        <v>108</v>
      </c>
      <c r="AK416" s="74" t="s">
        <v>100</v>
      </c>
      <c r="AL416" s="15" t="s">
        <v>102</v>
      </c>
    </row>
    <row r="417" spans="34:38" x14ac:dyDescent="0.4">
      <c r="AH417" s="74" t="s">
        <v>105</v>
      </c>
      <c r="AI417" s="74" t="s">
        <v>100</v>
      </c>
      <c r="AJ417" s="74" t="s">
        <v>108</v>
      </c>
      <c r="AK417" s="74" t="s">
        <v>108</v>
      </c>
      <c r="AL417" s="15" t="s">
        <v>102</v>
      </c>
    </row>
    <row r="418" spans="34:38" x14ac:dyDescent="0.4">
      <c r="AH418" s="74" t="s">
        <v>105</v>
      </c>
      <c r="AI418" s="74" t="s">
        <v>100</v>
      </c>
      <c r="AJ418" s="74" t="s">
        <v>108</v>
      </c>
      <c r="AK418" s="74" t="s">
        <v>105</v>
      </c>
      <c r="AL418" s="15" t="s">
        <v>102</v>
      </c>
    </row>
    <row r="419" spans="34:38" x14ac:dyDescent="0.4">
      <c r="AH419" s="74" t="s">
        <v>105</v>
      </c>
      <c r="AI419" s="74" t="s">
        <v>100</v>
      </c>
      <c r="AJ419" s="74" t="s">
        <v>108</v>
      </c>
      <c r="AK419" s="74" t="s">
        <v>98</v>
      </c>
      <c r="AL419" s="15" t="s">
        <v>102</v>
      </c>
    </row>
    <row r="420" spans="34:38" x14ac:dyDescent="0.4">
      <c r="AH420" s="74" t="s">
        <v>105</v>
      </c>
      <c r="AI420" s="74" t="s">
        <v>100</v>
      </c>
      <c r="AJ420" s="74" t="s">
        <v>105</v>
      </c>
      <c r="AK420" s="74" t="s">
        <v>101</v>
      </c>
      <c r="AL420" s="15" t="s">
        <v>102</v>
      </c>
    </row>
    <row r="421" spans="34:38" x14ac:dyDescent="0.4">
      <c r="AH421" s="74" t="s">
        <v>105</v>
      </c>
      <c r="AI421" s="74" t="s">
        <v>100</v>
      </c>
      <c r="AJ421" s="74" t="s">
        <v>105</v>
      </c>
      <c r="AK421" s="74" t="s">
        <v>100</v>
      </c>
      <c r="AL421" s="15" t="s">
        <v>102</v>
      </c>
    </row>
    <row r="422" spans="34:38" x14ac:dyDescent="0.4">
      <c r="AH422" s="74" t="s">
        <v>105</v>
      </c>
      <c r="AI422" s="74" t="s">
        <v>100</v>
      </c>
      <c r="AJ422" s="74" t="s">
        <v>105</v>
      </c>
      <c r="AK422" s="74" t="s">
        <v>108</v>
      </c>
      <c r="AL422" s="15" t="s">
        <v>102</v>
      </c>
    </row>
    <row r="423" spans="34:38" x14ac:dyDescent="0.4">
      <c r="AH423" s="74" t="s">
        <v>105</v>
      </c>
      <c r="AI423" s="74" t="s">
        <v>100</v>
      </c>
      <c r="AJ423" s="74" t="s">
        <v>105</v>
      </c>
      <c r="AK423" s="74" t="s">
        <v>105</v>
      </c>
      <c r="AL423" s="15" t="s">
        <v>102</v>
      </c>
    </row>
    <row r="424" spans="34:38" x14ac:dyDescent="0.4">
      <c r="AH424" s="74" t="s">
        <v>105</v>
      </c>
      <c r="AI424" s="74" t="s">
        <v>100</v>
      </c>
      <c r="AJ424" s="74" t="s">
        <v>105</v>
      </c>
      <c r="AK424" s="74" t="s">
        <v>98</v>
      </c>
      <c r="AL424" s="15" t="s">
        <v>102</v>
      </c>
    </row>
    <row r="425" spans="34:38" x14ac:dyDescent="0.4">
      <c r="AH425" s="74" t="s">
        <v>105</v>
      </c>
      <c r="AI425" s="74" t="s">
        <v>100</v>
      </c>
      <c r="AJ425" s="74" t="s">
        <v>98</v>
      </c>
      <c r="AK425" s="74" t="s">
        <v>101</v>
      </c>
      <c r="AL425" s="15" t="s">
        <v>102</v>
      </c>
    </row>
    <row r="426" spans="34:38" x14ac:dyDescent="0.4">
      <c r="AH426" s="74" t="s">
        <v>105</v>
      </c>
      <c r="AI426" s="74" t="s">
        <v>100</v>
      </c>
      <c r="AJ426" s="74" t="s">
        <v>98</v>
      </c>
      <c r="AK426" s="74" t="s">
        <v>100</v>
      </c>
      <c r="AL426" s="15" t="s">
        <v>102</v>
      </c>
    </row>
    <row r="427" spans="34:38" x14ac:dyDescent="0.4">
      <c r="AH427" s="74" t="s">
        <v>105</v>
      </c>
      <c r="AI427" s="74" t="s">
        <v>100</v>
      </c>
      <c r="AJ427" s="74" t="s">
        <v>98</v>
      </c>
      <c r="AK427" s="74" t="s">
        <v>108</v>
      </c>
      <c r="AL427" s="15" t="s">
        <v>102</v>
      </c>
    </row>
    <row r="428" spans="34:38" x14ac:dyDescent="0.4">
      <c r="AH428" s="74" t="s">
        <v>105</v>
      </c>
      <c r="AI428" s="74" t="s">
        <v>100</v>
      </c>
      <c r="AJ428" s="74" t="s">
        <v>98</v>
      </c>
      <c r="AK428" s="74" t="s">
        <v>105</v>
      </c>
      <c r="AL428" s="15" t="s">
        <v>102</v>
      </c>
    </row>
    <row r="429" spans="34:38" x14ac:dyDescent="0.4">
      <c r="AH429" s="74" t="s">
        <v>105</v>
      </c>
      <c r="AI429" s="74" t="s">
        <v>100</v>
      </c>
      <c r="AJ429" s="74" t="s">
        <v>98</v>
      </c>
      <c r="AK429" s="74" t="s">
        <v>98</v>
      </c>
      <c r="AL429" s="15" t="s">
        <v>102</v>
      </c>
    </row>
    <row r="430" spans="34:38" x14ac:dyDescent="0.4">
      <c r="AH430" s="74" t="s">
        <v>105</v>
      </c>
      <c r="AI430" s="74" t="s">
        <v>108</v>
      </c>
      <c r="AJ430" s="74" t="s">
        <v>101</v>
      </c>
      <c r="AK430" s="74" t="s">
        <v>101</v>
      </c>
      <c r="AL430" s="15" t="s">
        <v>102</v>
      </c>
    </row>
    <row r="431" spans="34:38" x14ac:dyDescent="0.4">
      <c r="AH431" s="74" t="s">
        <v>105</v>
      </c>
      <c r="AI431" s="74" t="s">
        <v>108</v>
      </c>
      <c r="AJ431" s="74" t="s">
        <v>101</v>
      </c>
      <c r="AK431" s="74" t="s">
        <v>100</v>
      </c>
      <c r="AL431" s="15" t="s">
        <v>102</v>
      </c>
    </row>
    <row r="432" spans="34:38" x14ac:dyDescent="0.4">
      <c r="AH432" s="74" t="s">
        <v>105</v>
      </c>
      <c r="AI432" s="74" t="s">
        <v>108</v>
      </c>
      <c r="AJ432" s="74" t="s">
        <v>101</v>
      </c>
      <c r="AK432" s="74" t="s">
        <v>108</v>
      </c>
      <c r="AL432" s="15" t="s">
        <v>102</v>
      </c>
    </row>
    <row r="433" spans="34:38" x14ac:dyDescent="0.4">
      <c r="AH433" s="74" t="s">
        <v>105</v>
      </c>
      <c r="AI433" s="74" t="s">
        <v>108</v>
      </c>
      <c r="AJ433" s="74" t="s">
        <v>101</v>
      </c>
      <c r="AK433" s="74" t="s">
        <v>105</v>
      </c>
      <c r="AL433" s="15" t="s">
        <v>102</v>
      </c>
    </row>
    <row r="434" spans="34:38" x14ac:dyDescent="0.4">
      <c r="AH434" s="74" t="s">
        <v>105</v>
      </c>
      <c r="AI434" s="74" t="s">
        <v>108</v>
      </c>
      <c r="AJ434" s="74" t="s">
        <v>101</v>
      </c>
      <c r="AK434" s="74" t="s">
        <v>98</v>
      </c>
      <c r="AL434" s="15" t="s">
        <v>102</v>
      </c>
    </row>
    <row r="435" spans="34:38" x14ac:dyDescent="0.4">
      <c r="AH435" s="74" t="s">
        <v>105</v>
      </c>
      <c r="AI435" s="74" t="s">
        <v>108</v>
      </c>
      <c r="AJ435" s="74" t="s">
        <v>100</v>
      </c>
      <c r="AK435" s="74" t="s">
        <v>101</v>
      </c>
      <c r="AL435" s="15" t="s">
        <v>102</v>
      </c>
    </row>
    <row r="436" spans="34:38" x14ac:dyDescent="0.4">
      <c r="AH436" s="74" t="s">
        <v>105</v>
      </c>
      <c r="AI436" s="74" t="s">
        <v>108</v>
      </c>
      <c r="AJ436" s="74" t="s">
        <v>100</v>
      </c>
      <c r="AK436" s="74" t="s">
        <v>100</v>
      </c>
      <c r="AL436" s="15" t="s">
        <v>102</v>
      </c>
    </row>
    <row r="437" spans="34:38" x14ac:dyDescent="0.4">
      <c r="AH437" s="74" t="s">
        <v>105</v>
      </c>
      <c r="AI437" s="74" t="s">
        <v>108</v>
      </c>
      <c r="AJ437" s="74" t="s">
        <v>100</v>
      </c>
      <c r="AK437" s="74" t="s">
        <v>108</v>
      </c>
      <c r="AL437" s="15" t="s">
        <v>102</v>
      </c>
    </row>
    <row r="438" spans="34:38" x14ac:dyDescent="0.4">
      <c r="AH438" s="74" t="s">
        <v>105</v>
      </c>
      <c r="AI438" s="74" t="s">
        <v>108</v>
      </c>
      <c r="AJ438" s="74" t="s">
        <v>100</v>
      </c>
      <c r="AK438" s="74" t="s">
        <v>105</v>
      </c>
      <c r="AL438" s="15" t="s">
        <v>102</v>
      </c>
    </row>
    <row r="439" spans="34:38" x14ac:dyDescent="0.4">
      <c r="AH439" s="74" t="s">
        <v>105</v>
      </c>
      <c r="AI439" s="74" t="s">
        <v>108</v>
      </c>
      <c r="AJ439" s="74" t="s">
        <v>100</v>
      </c>
      <c r="AK439" s="74" t="s">
        <v>98</v>
      </c>
      <c r="AL439" s="15" t="s">
        <v>102</v>
      </c>
    </row>
    <row r="440" spans="34:38" x14ac:dyDescent="0.4">
      <c r="AH440" s="74" t="s">
        <v>105</v>
      </c>
      <c r="AI440" s="74" t="s">
        <v>108</v>
      </c>
      <c r="AJ440" s="74" t="s">
        <v>108</v>
      </c>
      <c r="AK440" s="74" t="s">
        <v>101</v>
      </c>
      <c r="AL440" s="15" t="s">
        <v>102</v>
      </c>
    </row>
    <row r="441" spans="34:38" x14ac:dyDescent="0.4">
      <c r="AH441" s="74" t="s">
        <v>105</v>
      </c>
      <c r="AI441" s="74" t="s">
        <v>108</v>
      </c>
      <c r="AJ441" s="74" t="s">
        <v>108</v>
      </c>
      <c r="AK441" s="74" t="s">
        <v>100</v>
      </c>
      <c r="AL441" s="15" t="s">
        <v>102</v>
      </c>
    </row>
    <row r="442" spans="34:38" x14ac:dyDescent="0.4">
      <c r="AH442" s="74" t="s">
        <v>105</v>
      </c>
      <c r="AI442" s="74" t="s">
        <v>108</v>
      </c>
      <c r="AJ442" s="74" t="s">
        <v>108</v>
      </c>
      <c r="AK442" s="74" t="s">
        <v>108</v>
      </c>
      <c r="AL442" s="15" t="s">
        <v>102</v>
      </c>
    </row>
    <row r="443" spans="34:38" x14ac:dyDescent="0.4">
      <c r="AH443" s="74" t="s">
        <v>105</v>
      </c>
      <c r="AI443" s="74" t="s">
        <v>108</v>
      </c>
      <c r="AJ443" s="74" t="s">
        <v>108</v>
      </c>
      <c r="AK443" s="74" t="s">
        <v>105</v>
      </c>
      <c r="AL443" s="15" t="s">
        <v>102</v>
      </c>
    </row>
    <row r="444" spans="34:38" x14ac:dyDescent="0.4">
      <c r="AH444" s="74" t="s">
        <v>105</v>
      </c>
      <c r="AI444" s="74" t="s">
        <v>108</v>
      </c>
      <c r="AJ444" s="74" t="s">
        <v>108</v>
      </c>
      <c r="AK444" s="74" t="s">
        <v>98</v>
      </c>
      <c r="AL444" s="15" t="s">
        <v>102</v>
      </c>
    </row>
    <row r="445" spans="34:38" x14ac:dyDescent="0.4">
      <c r="AH445" s="74" t="s">
        <v>105</v>
      </c>
      <c r="AI445" s="74" t="s">
        <v>108</v>
      </c>
      <c r="AJ445" s="74" t="s">
        <v>105</v>
      </c>
      <c r="AK445" s="74" t="s">
        <v>101</v>
      </c>
      <c r="AL445" s="15" t="s">
        <v>102</v>
      </c>
    </row>
    <row r="446" spans="34:38" x14ac:dyDescent="0.4">
      <c r="AH446" s="74" t="s">
        <v>105</v>
      </c>
      <c r="AI446" s="74" t="s">
        <v>108</v>
      </c>
      <c r="AJ446" s="74" t="s">
        <v>105</v>
      </c>
      <c r="AK446" s="74" t="s">
        <v>100</v>
      </c>
      <c r="AL446" s="15" t="s">
        <v>102</v>
      </c>
    </row>
    <row r="447" spans="34:38" x14ac:dyDescent="0.4">
      <c r="AH447" s="74" t="s">
        <v>105</v>
      </c>
      <c r="AI447" s="74" t="s">
        <v>108</v>
      </c>
      <c r="AJ447" s="74" t="s">
        <v>105</v>
      </c>
      <c r="AK447" s="74" t="s">
        <v>108</v>
      </c>
      <c r="AL447" s="15" t="s">
        <v>102</v>
      </c>
    </row>
    <row r="448" spans="34:38" x14ac:dyDescent="0.4">
      <c r="AH448" s="74" t="s">
        <v>105</v>
      </c>
      <c r="AI448" s="74" t="s">
        <v>108</v>
      </c>
      <c r="AJ448" s="74" t="s">
        <v>105</v>
      </c>
      <c r="AK448" s="74" t="s">
        <v>105</v>
      </c>
      <c r="AL448" s="15" t="s">
        <v>133</v>
      </c>
    </row>
    <row r="449" spans="34:38" x14ac:dyDescent="0.4">
      <c r="AH449" s="74" t="s">
        <v>105</v>
      </c>
      <c r="AI449" s="74" t="s">
        <v>108</v>
      </c>
      <c r="AJ449" s="74" t="s">
        <v>105</v>
      </c>
      <c r="AK449" s="74" t="s">
        <v>98</v>
      </c>
      <c r="AL449" s="15" t="s">
        <v>133</v>
      </c>
    </row>
    <row r="450" spans="34:38" x14ac:dyDescent="0.4">
      <c r="AH450" s="74" t="s">
        <v>105</v>
      </c>
      <c r="AI450" s="74" t="s">
        <v>108</v>
      </c>
      <c r="AJ450" s="74" t="s">
        <v>98</v>
      </c>
      <c r="AK450" s="74" t="s">
        <v>101</v>
      </c>
      <c r="AL450" s="15" t="s">
        <v>102</v>
      </c>
    </row>
    <row r="451" spans="34:38" x14ac:dyDescent="0.4">
      <c r="AH451" s="74" t="s">
        <v>105</v>
      </c>
      <c r="AI451" s="74" t="s">
        <v>108</v>
      </c>
      <c r="AJ451" s="74" t="s">
        <v>98</v>
      </c>
      <c r="AK451" s="74" t="s">
        <v>100</v>
      </c>
      <c r="AL451" s="15" t="s">
        <v>102</v>
      </c>
    </row>
    <row r="452" spans="34:38" x14ac:dyDescent="0.4">
      <c r="AH452" s="74" t="s">
        <v>105</v>
      </c>
      <c r="AI452" s="74" t="s">
        <v>108</v>
      </c>
      <c r="AJ452" s="74" t="s">
        <v>98</v>
      </c>
      <c r="AK452" s="74" t="s">
        <v>108</v>
      </c>
      <c r="AL452" s="15" t="s">
        <v>102</v>
      </c>
    </row>
    <row r="453" spans="34:38" x14ac:dyDescent="0.4">
      <c r="AH453" s="74" t="s">
        <v>105</v>
      </c>
      <c r="AI453" s="74" t="s">
        <v>108</v>
      </c>
      <c r="AJ453" s="74" t="s">
        <v>98</v>
      </c>
      <c r="AK453" s="74" t="s">
        <v>105</v>
      </c>
      <c r="AL453" s="15" t="s">
        <v>133</v>
      </c>
    </row>
    <row r="454" spans="34:38" x14ac:dyDescent="0.4">
      <c r="AH454" s="74" t="s">
        <v>105</v>
      </c>
      <c r="AI454" s="74" t="s">
        <v>108</v>
      </c>
      <c r="AJ454" s="74" t="s">
        <v>98</v>
      </c>
      <c r="AK454" s="74" t="s">
        <v>98</v>
      </c>
      <c r="AL454" s="15" t="s">
        <v>133</v>
      </c>
    </row>
    <row r="455" spans="34:38" x14ac:dyDescent="0.4">
      <c r="AH455" s="74" t="s">
        <v>105</v>
      </c>
      <c r="AI455" s="74" t="s">
        <v>105</v>
      </c>
      <c r="AJ455" s="74" t="s">
        <v>101</v>
      </c>
      <c r="AK455" s="74" t="s">
        <v>101</v>
      </c>
      <c r="AL455" s="15" t="s">
        <v>102</v>
      </c>
    </row>
    <row r="456" spans="34:38" x14ac:dyDescent="0.4">
      <c r="AH456" s="74" t="s">
        <v>105</v>
      </c>
      <c r="AI456" s="74" t="s">
        <v>105</v>
      </c>
      <c r="AJ456" s="74" t="s">
        <v>101</v>
      </c>
      <c r="AK456" s="74" t="s">
        <v>100</v>
      </c>
      <c r="AL456" s="15" t="s">
        <v>102</v>
      </c>
    </row>
    <row r="457" spans="34:38" x14ac:dyDescent="0.4">
      <c r="AH457" s="74" t="s">
        <v>105</v>
      </c>
      <c r="AI457" s="74" t="s">
        <v>105</v>
      </c>
      <c r="AJ457" s="74" t="s">
        <v>101</v>
      </c>
      <c r="AK457" s="74" t="s">
        <v>108</v>
      </c>
      <c r="AL457" s="15" t="s">
        <v>102</v>
      </c>
    </row>
    <row r="458" spans="34:38" x14ac:dyDescent="0.4">
      <c r="AH458" s="74" t="s">
        <v>105</v>
      </c>
      <c r="AI458" s="74" t="s">
        <v>105</v>
      </c>
      <c r="AJ458" s="74" t="s">
        <v>101</v>
      </c>
      <c r="AK458" s="74" t="s">
        <v>105</v>
      </c>
      <c r="AL458" s="15" t="s">
        <v>102</v>
      </c>
    </row>
    <row r="459" spans="34:38" x14ac:dyDescent="0.4">
      <c r="AH459" s="74" t="s">
        <v>105</v>
      </c>
      <c r="AI459" s="74" t="s">
        <v>105</v>
      </c>
      <c r="AJ459" s="74" t="s">
        <v>101</v>
      </c>
      <c r="AK459" s="74" t="s">
        <v>98</v>
      </c>
      <c r="AL459" s="15" t="s">
        <v>102</v>
      </c>
    </row>
    <row r="460" spans="34:38" x14ac:dyDescent="0.4">
      <c r="AH460" s="74" t="s">
        <v>105</v>
      </c>
      <c r="AI460" s="74" t="s">
        <v>105</v>
      </c>
      <c r="AJ460" s="74" t="s">
        <v>100</v>
      </c>
      <c r="AK460" s="74" t="s">
        <v>101</v>
      </c>
      <c r="AL460" s="15" t="s">
        <v>102</v>
      </c>
    </row>
    <row r="461" spans="34:38" x14ac:dyDescent="0.4">
      <c r="AH461" s="74" t="s">
        <v>105</v>
      </c>
      <c r="AI461" s="74" t="s">
        <v>105</v>
      </c>
      <c r="AJ461" s="74" t="s">
        <v>100</v>
      </c>
      <c r="AK461" s="74" t="s">
        <v>100</v>
      </c>
      <c r="AL461" s="15" t="s">
        <v>102</v>
      </c>
    </row>
    <row r="462" spans="34:38" x14ac:dyDescent="0.4">
      <c r="AH462" s="74" t="s">
        <v>105</v>
      </c>
      <c r="AI462" s="74" t="s">
        <v>105</v>
      </c>
      <c r="AJ462" s="74" t="s">
        <v>100</v>
      </c>
      <c r="AK462" s="74" t="s">
        <v>108</v>
      </c>
      <c r="AL462" s="15" t="s">
        <v>102</v>
      </c>
    </row>
    <row r="463" spans="34:38" x14ac:dyDescent="0.4">
      <c r="AH463" s="74" t="s">
        <v>105</v>
      </c>
      <c r="AI463" s="74" t="s">
        <v>105</v>
      </c>
      <c r="AJ463" s="74" t="s">
        <v>100</v>
      </c>
      <c r="AK463" s="74" t="s">
        <v>105</v>
      </c>
      <c r="AL463" s="15" t="s">
        <v>102</v>
      </c>
    </row>
    <row r="464" spans="34:38" x14ac:dyDescent="0.4">
      <c r="AH464" s="74" t="s">
        <v>105</v>
      </c>
      <c r="AI464" s="74" t="s">
        <v>105</v>
      </c>
      <c r="AJ464" s="74" t="s">
        <v>100</v>
      </c>
      <c r="AK464" s="74" t="s">
        <v>98</v>
      </c>
      <c r="AL464" s="15" t="s">
        <v>102</v>
      </c>
    </row>
    <row r="465" spans="34:38" x14ac:dyDescent="0.4">
      <c r="AH465" s="74" t="s">
        <v>105</v>
      </c>
      <c r="AI465" s="74" t="s">
        <v>105</v>
      </c>
      <c r="AJ465" s="74" t="s">
        <v>108</v>
      </c>
      <c r="AK465" s="74" t="s">
        <v>101</v>
      </c>
      <c r="AL465" s="15" t="s">
        <v>102</v>
      </c>
    </row>
    <row r="466" spans="34:38" x14ac:dyDescent="0.4">
      <c r="AH466" s="74" t="s">
        <v>105</v>
      </c>
      <c r="AI466" s="74" t="s">
        <v>105</v>
      </c>
      <c r="AJ466" s="74" t="s">
        <v>108</v>
      </c>
      <c r="AK466" s="74" t="s">
        <v>100</v>
      </c>
      <c r="AL466" s="15" t="s">
        <v>102</v>
      </c>
    </row>
    <row r="467" spans="34:38" x14ac:dyDescent="0.4">
      <c r="AH467" s="74" t="s">
        <v>105</v>
      </c>
      <c r="AI467" s="74" t="s">
        <v>105</v>
      </c>
      <c r="AJ467" s="74" t="s">
        <v>108</v>
      </c>
      <c r="AK467" s="74" t="s">
        <v>108</v>
      </c>
      <c r="AL467" s="15" t="s">
        <v>102</v>
      </c>
    </row>
    <row r="468" spans="34:38" x14ac:dyDescent="0.4">
      <c r="AH468" s="74" t="s">
        <v>105</v>
      </c>
      <c r="AI468" s="74" t="s">
        <v>105</v>
      </c>
      <c r="AJ468" s="74" t="s">
        <v>108</v>
      </c>
      <c r="AK468" s="74" t="s">
        <v>105</v>
      </c>
      <c r="AL468" s="15" t="s">
        <v>102</v>
      </c>
    </row>
    <row r="469" spans="34:38" x14ac:dyDescent="0.4">
      <c r="AH469" s="74" t="s">
        <v>105</v>
      </c>
      <c r="AI469" s="74" t="s">
        <v>105</v>
      </c>
      <c r="AJ469" s="74" t="s">
        <v>108</v>
      </c>
      <c r="AK469" s="74" t="s">
        <v>98</v>
      </c>
      <c r="AL469" s="15" t="s">
        <v>102</v>
      </c>
    </row>
    <row r="470" spans="34:38" x14ac:dyDescent="0.4">
      <c r="AH470" s="74" t="s">
        <v>105</v>
      </c>
      <c r="AI470" s="74" t="s">
        <v>105</v>
      </c>
      <c r="AJ470" s="74" t="s">
        <v>105</v>
      </c>
      <c r="AK470" s="74" t="s">
        <v>101</v>
      </c>
      <c r="AL470" s="15" t="s">
        <v>102</v>
      </c>
    </row>
    <row r="471" spans="34:38" x14ac:dyDescent="0.4">
      <c r="AH471" s="74" t="s">
        <v>105</v>
      </c>
      <c r="AI471" s="74" t="s">
        <v>105</v>
      </c>
      <c r="AJ471" s="74" t="s">
        <v>105</v>
      </c>
      <c r="AK471" s="74" t="s">
        <v>100</v>
      </c>
      <c r="AL471" s="15" t="s">
        <v>102</v>
      </c>
    </row>
    <row r="472" spans="34:38" x14ac:dyDescent="0.4">
      <c r="AH472" s="74" t="s">
        <v>105</v>
      </c>
      <c r="AI472" s="74" t="s">
        <v>105</v>
      </c>
      <c r="AJ472" s="74" t="s">
        <v>105</v>
      </c>
      <c r="AK472" s="74" t="s">
        <v>108</v>
      </c>
      <c r="AL472" s="15" t="s">
        <v>102</v>
      </c>
    </row>
    <row r="473" spans="34:38" x14ac:dyDescent="0.4">
      <c r="AH473" s="74" t="s">
        <v>105</v>
      </c>
      <c r="AI473" s="74" t="s">
        <v>105</v>
      </c>
      <c r="AJ473" s="74" t="s">
        <v>105</v>
      </c>
      <c r="AK473" s="74" t="s">
        <v>105</v>
      </c>
      <c r="AL473" s="15" t="s">
        <v>133</v>
      </c>
    </row>
    <row r="474" spans="34:38" x14ac:dyDescent="0.4">
      <c r="AH474" s="74" t="s">
        <v>105</v>
      </c>
      <c r="AI474" s="74" t="s">
        <v>105</v>
      </c>
      <c r="AJ474" s="74" t="s">
        <v>105</v>
      </c>
      <c r="AK474" s="74" t="s">
        <v>98</v>
      </c>
      <c r="AL474" s="15" t="s">
        <v>133</v>
      </c>
    </row>
    <row r="475" spans="34:38" x14ac:dyDescent="0.4">
      <c r="AH475" s="74" t="s">
        <v>105</v>
      </c>
      <c r="AI475" s="74" t="s">
        <v>105</v>
      </c>
      <c r="AJ475" s="74" t="s">
        <v>98</v>
      </c>
      <c r="AK475" s="74" t="s">
        <v>101</v>
      </c>
      <c r="AL475" s="15" t="s">
        <v>102</v>
      </c>
    </row>
    <row r="476" spans="34:38" x14ac:dyDescent="0.4">
      <c r="AH476" s="74" t="s">
        <v>105</v>
      </c>
      <c r="AI476" s="74" t="s">
        <v>105</v>
      </c>
      <c r="AJ476" s="74" t="s">
        <v>98</v>
      </c>
      <c r="AK476" s="74" t="s">
        <v>100</v>
      </c>
      <c r="AL476" s="15" t="s">
        <v>102</v>
      </c>
    </row>
    <row r="477" spans="34:38" x14ac:dyDescent="0.4">
      <c r="AH477" s="74" t="s">
        <v>105</v>
      </c>
      <c r="AI477" s="74" t="s">
        <v>105</v>
      </c>
      <c r="AJ477" s="74" t="s">
        <v>98</v>
      </c>
      <c r="AK477" s="74" t="s">
        <v>108</v>
      </c>
      <c r="AL477" s="15" t="s">
        <v>102</v>
      </c>
    </row>
    <row r="478" spans="34:38" x14ac:dyDescent="0.4">
      <c r="AH478" s="74" t="s">
        <v>105</v>
      </c>
      <c r="AI478" s="74" t="s">
        <v>105</v>
      </c>
      <c r="AJ478" s="74" t="s">
        <v>98</v>
      </c>
      <c r="AK478" s="74" t="s">
        <v>105</v>
      </c>
      <c r="AL478" s="15" t="s">
        <v>133</v>
      </c>
    </row>
    <row r="479" spans="34:38" x14ac:dyDescent="0.4">
      <c r="AH479" s="74" t="s">
        <v>105</v>
      </c>
      <c r="AI479" s="74" t="s">
        <v>105</v>
      </c>
      <c r="AJ479" s="74" t="s">
        <v>98</v>
      </c>
      <c r="AK479" s="74" t="s">
        <v>98</v>
      </c>
      <c r="AL479" s="15" t="s">
        <v>133</v>
      </c>
    </row>
    <row r="480" spans="34:38" x14ac:dyDescent="0.4">
      <c r="AH480" s="74" t="s">
        <v>105</v>
      </c>
      <c r="AI480" s="74" t="s">
        <v>98</v>
      </c>
      <c r="AJ480" s="74" t="s">
        <v>101</v>
      </c>
      <c r="AK480" s="74" t="s">
        <v>101</v>
      </c>
      <c r="AL480" s="15" t="s">
        <v>102</v>
      </c>
    </row>
    <row r="481" spans="34:38" x14ac:dyDescent="0.4">
      <c r="AH481" s="74" t="s">
        <v>105</v>
      </c>
      <c r="AI481" s="74" t="s">
        <v>98</v>
      </c>
      <c r="AJ481" s="74" t="s">
        <v>101</v>
      </c>
      <c r="AK481" s="74" t="s">
        <v>100</v>
      </c>
      <c r="AL481" s="15" t="s">
        <v>102</v>
      </c>
    </row>
    <row r="482" spans="34:38" x14ac:dyDescent="0.4">
      <c r="AH482" s="74" t="s">
        <v>105</v>
      </c>
      <c r="AI482" s="74" t="s">
        <v>98</v>
      </c>
      <c r="AJ482" s="74" t="s">
        <v>101</v>
      </c>
      <c r="AK482" s="74" t="s">
        <v>108</v>
      </c>
      <c r="AL482" s="15" t="s">
        <v>102</v>
      </c>
    </row>
    <row r="483" spans="34:38" x14ac:dyDescent="0.4">
      <c r="AH483" s="74" t="s">
        <v>105</v>
      </c>
      <c r="AI483" s="74" t="s">
        <v>98</v>
      </c>
      <c r="AJ483" s="74" t="s">
        <v>101</v>
      </c>
      <c r="AK483" s="74" t="s">
        <v>105</v>
      </c>
      <c r="AL483" s="15" t="s">
        <v>102</v>
      </c>
    </row>
    <row r="484" spans="34:38" x14ac:dyDescent="0.4">
      <c r="AH484" s="74" t="s">
        <v>105</v>
      </c>
      <c r="AI484" s="74" t="s">
        <v>98</v>
      </c>
      <c r="AJ484" s="74" t="s">
        <v>101</v>
      </c>
      <c r="AK484" s="74" t="s">
        <v>98</v>
      </c>
      <c r="AL484" s="15" t="s">
        <v>102</v>
      </c>
    </row>
    <row r="485" spans="34:38" x14ac:dyDescent="0.4">
      <c r="AH485" s="74" t="s">
        <v>105</v>
      </c>
      <c r="AI485" s="74" t="s">
        <v>98</v>
      </c>
      <c r="AJ485" s="74" t="s">
        <v>100</v>
      </c>
      <c r="AK485" s="74" t="s">
        <v>101</v>
      </c>
      <c r="AL485" s="15" t="s">
        <v>102</v>
      </c>
    </row>
    <row r="486" spans="34:38" x14ac:dyDescent="0.4">
      <c r="AH486" s="74" t="s">
        <v>105</v>
      </c>
      <c r="AI486" s="74" t="s">
        <v>98</v>
      </c>
      <c r="AJ486" s="74" t="s">
        <v>100</v>
      </c>
      <c r="AK486" s="74" t="s">
        <v>100</v>
      </c>
      <c r="AL486" s="15" t="s">
        <v>102</v>
      </c>
    </row>
    <row r="487" spans="34:38" x14ac:dyDescent="0.4">
      <c r="AH487" s="74" t="s">
        <v>105</v>
      </c>
      <c r="AI487" s="74" t="s">
        <v>98</v>
      </c>
      <c r="AJ487" s="74" t="s">
        <v>100</v>
      </c>
      <c r="AK487" s="74" t="s">
        <v>108</v>
      </c>
      <c r="AL487" s="15" t="s">
        <v>102</v>
      </c>
    </row>
    <row r="488" spans="34:38" x14ac:dyDescent="0.4">
      <c r="AH488" s="74" t="s">
        <v>105</v>
      </c>
      <c r="AI488" s="74" t="s">
        <v>98</v>
      </c>
      <c r="AJ488" s="74" t="s">
        <v>100</v>
      </c>
      <c r="AK488" s="74" t="s">
        <v>105</v>
      </c>
      <c r="AL488" s="15" t="s">
        <v>102</v>
      </c>
    </row>
    <row r="489" spans="34:38" x14ac:dyDescent="0.4">
      <c r="AH489" s="74" t="s">
        <v>105</v>
      </c>
      <c r="AI489" s="74" t="s">
        <v>98</v>
      </c>
      <c r="AJ489" s="74" t="s">
        <v>100</v>
      </c>
      <c r="AK489" s="74" t="s">
        <v>98</v>
      </c>
      <c r="AL489" s="15" t="s">
        <v>102</v>
      </c>
    </row>
    <row r="490" spans="34:38" x14ac:dyDescent="0.4">
      <c r="AH490" s="74" t="s">
        <v>105</v>
      </c>
      <c r="AI490" s="74" t="s">
        <v>98</v>
      </c>
      <c r="AJ490" s="74" t="s">
        <v>108</v>
      </c>
      <c r="AK490" s="74" t="s">
        <v>101</v>
      </c>
      <c r="AL490" s="15" t="s">
        <v>102</v>
      </c>
    </row>
    <row r="491" spans="34:38" x14ac:dyDescent="0.4">
      <c r="AH491" s="74" t="s">
        <v>105</v>
      </c>
      <c r="AI491" s="74" t="s">
        <v>98</v>
      </c>
      <c r="AJ491" s="74" t="s">
        <v>108</v>
      </c>
      <c r="AK491" s="74" t="s">
        <v>100</v>
      </c>
      <c r="AL491" s="15" t="s">
        <v>102</v>
      </c>
    </row>
    <row r="492" spans="34:38" x14ac:dyDescent="0.4">
      <c r="AH492" s="74" t="s">
        <v>105</v>
      </c>
      <c r="AI492" s="74" t="s">
        <v>98</v>
      </c>
      <c r="AJ492" s="74" t="s">
        <v>108</v>
      </c>
      <c r="AK492" s="74" t="s">
        <v>108</v>
      </c>
      <c r="AL492" s="15" t="s">
        <v>102</v>
      </c>
    </row>
    <row r="493" spans="34:38" x14ac:dyDescent="0.4">
      <c r="AH493" s="74" t="s">
        <v>105</v>
      </c>
      <c r="AI493" s="74" t="s">
        <v>98</v>
      </c>
      <c r="AJ493" s="74" t="s">
        <v>108</v>
      </c>
      <c r="AK493" s="74" t="s">
        <v>105</v>
      </c>
      <c r="AL493" s="15" t="s">
        <v>102</v>
      </c>
    </row>
    <row r="494" spans="34:38" x14ac:dyDescent="0.4">
      <c r="AH494" s="74" t="s">
        <v>105</v>
      </c>
      <c r="AI494" s="74" t="s">
        <v>98</v>
      </c>
      <c r="AJ494" s="74" t="s">
        <v>108</v>
      </c>
      <c r="AK494" s="74" t="s">
        <v>98</v>
      </c>
      <c r="AL494" s="15" t="s">
        <v>102</v>
      </c>
    </row>
    <row r="495" spans="34:38" x14ac:dyDescent="0.4">
      <c r="AH495" s="74" t="s">
        <v>105</v>
      </c>
      <c r="AI495" s="74" t="s">
        <v>98</v>
      </c>
      <c r="AJ495" s="74" t="s">
        <v>105</v>
      </c>
      <c r="AK495" s="74" t="s">
        <v>101</v>
      </c>
      <c r="AL495" s="15" t="s">
        <v>102</v>
      </c>
    </row>
    <row r="496" spans="34:38" x14ac:dyDescent="0.4">
      <c r="AH496" s="74" t="s">
        <v>105</v>
      </c>
      <c r="AI496" s="74" t="s">
        <v>98</v>
      </c>
      <c r="AJ496" s="74" t="s">
        <v>105</v>
      </c>
      <c r="AK496" s="74" t="s">
        <v>100</v>
      </c>
      <c r="AL496" s="15" t="s">
        <v>102</v>
      </c>
    </row>
    <row r="497" spans="34:38" x14ac:dyDescent="0.4">
      <c r="AH497" s="74" t="s">
        <v>105</v>
      </c>
      <c r="AI497" s="74" t="s">
        <v>98</v>
      </c>
      <c r="AJ497" s="74" t="s">
        <v>105</v>
      </c>
      <c r="AK497" s="74" t="s">
        <v>108</v>
      </c>
      <c r="AL497" s="15" t="s">
        <v>102</v>
      </c>
    </row>
    <row r="498" spans="34:38" x14ac:dyDescent="0.4">
      <c r="AH498" s="74" t="s">
        <v>105</v>
      </c>
      <c r="AI498" s="74" t="s">
        <v>98</v>
      </c>
      <c r="AJ498" s="74" t="s">
        <v>105</v>
      </c>
      <c r="AK498" s="74" t="s">
        <v>105</v>
      </c>
      <c r="AL498" s="15" t="s">
        <v>133</v>
      </c>
    </row>
    <row r="499" spans="34:38" x14ac:dyDescent="0.4">
      <c r="AH499" s="74" t="s">
        <v>105</v>
      </c>
      <c r="AI499" s="74" t="s">
        <v>98</v>
      </c>
      <c r="AJ499" s="74" t="s">
        <v>105</v>
      </c>
      <c r="AK499" s="74" t="s">
        <v>98</v>
      </c>
      <c r="AL499" s="15" t="s">
        <v>133</v>
      </c>
    </row>
    <row r="500" spans="34:38" x14ac:dyDescent="0.4">
      <c r="AH500" s="74" t="s">
        <v>105</v>
      </c>
      <c r="AI500" s="74" t="s">
        <v>98</v>
      </c>
      <c r="AJ500" s="74" t="s">
        <v>98</v>
      </c>
      <c r="AK500" s="74" t="s">
        <v>101</v>
      </c>
      <c r="AL500" s="15" t="s">
        <v>102</v>
      </c>
    </row>
    <row r="501" spans="34:38" x14ac:dyDescent="0.4">
      <c r="AH501" s="74" t="s">
        <v>105</v>
      </c>
      <c r="AI501" s="74" t="s">
        <v>98</v>
      </c>
      <c r="AJ501" s="74" t="s">
        <v>98</v>
      </c>
      <c r="AK501" s="74" t="s">
        <v>100</v>
      </c>
      <c r="AL501" s="15" t="s">
        <v>102</v>
      </c>
    </row>
    <row r="502" spans="34:38" x14ac:dyDescent="0.4">
      <c r="AH502" s="74" t="s">
        <v>105</v>
      </c>
      <c r="AI502" s="74" t="s">
        <v>98</v>
      </c>
      <c r="AJ502" s="74" t="s">
        <v>98</v>
      </c>
      <c r="AK502" s="74" t="s">
        <v>108</v>
      </c>
      <c r="AL502" s="15" t="s">
        <v>102</v>
      </c>
    </row>
    <row r="503" spans="34:38" x14ac:dyDescent="0.4">
      <c r="AH503" s="74" t="s">
        <v>105</v>
      </c>
      <c r="AI503" s="74" t="s">
        <v>98</v>
      </c>
      <c r="AJ503" s="74" t="s">
        <v>98</v>
      </c>
      <c r="AK503" s="74" t="s">
        <v>105</v>
      </c>
      <c r="AL503" s="15" t="s">
        <v>133</v>
      </c>
    </row>
    <row r="504" spans="34:38" x14ac:dyDescent="0.4">
      <c r="AH504" s="74" t="s">
        <v>105</v>
      </c>
      <c r="AI504" s="74" t="s">
        <v>98</v>
      </c>
      <c r="AJ504" s="74" t="s">
        <v>98</v>
      </c>
      <c r="AK504" s="74" t="s">
        <v>98</v>
      </c>
      <c r="AL504" s="15" t="s">
        <v>133</v>
      </c>
    </row>
    <row r="505" spans="34:38" x14ac:dyDescent="0.4">
      <c r="AH505" s="74" t="s">
        <v>98</v>
      </c>
      <c r="AI505" s="74" t="s">
        <v>101</v>
      </c>
      <c r="AJ505" s="74" t="s">
        <v>101</v>
      </c>
      <c r="AK505" s="74" t="s">
        <v>101</v>
      </c>
      <c r="AL505" s="15" t="s">
        <v>102</v>
      </c>
    </row>
    <row r="506" spans="34:38" x14ac:dyDescent="0.4">
      <c r="AH506" s="74" t="s">
        <v>98</v>
      </c>
      <c r="AI506" s="74" t="s">
        <v>101</v>
      </c>
      <c r="AJ506" s="74" t="s">
        <v>101</v>
      </c>
      <c r="AK506" s="74" t="s">
        <v>100</v>
      </c>
      <c r="AL506" s="15" t="s">
        <v>102</v>
      </c>
    </row>
    <row r="507" spans="34:38" x14ac:dyDescent="0.4">
      <c r="AH507" s="74" t="s">
        <v>98</v>
      </c>
      <c r="AI507" s="74" t="s">
        <v>101</v>
      </c>
      <c r="AJ507" s="74" t="s">
        <v>101</v>
      </c>
      <c r="AK507" s="74" t="s">
        <v>108</v>
      </c>
      <c r="AL507" s="15" t="s">
        <v>102</v>
      </c>
    </row>
    <row r="508" spans="34:38" x14ac:dyDescent="0.4">
      <c r="AH508" s="74" t="s">
        <v>98</v>
      </c>
      <c r="AI508" s="74" t="s">
        <v>101</v>
      </c>
      <c r="AJ508" s="74" t="s">
        <v>101</v>
      </c>
      <c r="AK508" s="74" t="s">
        <v>105</v>
      </c>
      <c r="AL508" s="15" t="s">
        <v>102</v>
      </c>
    </row>
    <row r="509" spans="34:38" x14ac:dyDescent="0.4">
      <c r="AH509" s="74" t="s">
        <v>98</v>
      </c>
      <c r="AI509" s="74" t="s">
        <v>101</v>
      </c>
      <c r="AJ509" s="74" t="s">
        <v>101</v>
      </c>
      <c r="AK509" s="74" t="s">
        <v>98</v>
      </c>
      <c r="AL509" s="15" t="s">
        <v>102</v>
      </c>
    </row>
    <row r="510" spans="34:38" x14ac:dyDescent="0.4">
      <c r="AH510" s="74" t="s">
        <v>98</v>
      </c>
      <c r="AI510" s="74" t="s">
        <v>101</v>
      </c>
      <c r="AJ510" s="74" t="s">
        <v>100</v>
      </c>
      <c r="AK510" s="74" t="s">
        <v>101</v>
      </c>
      <c r="AL510" s="15" t="s">
        <v>102</v>
      </c>
    </row>
    <row r="511" spans="34:38" x14ac:dyDescent="0.4">
      <c r="AH511" s="74" t="s">
        <v>98</v>
      </c>
      <c r="AI511" s="74" t="s">
        <v>101</v>
      </c>
      <c r="AJ511" s="74" t="s">
        <v>100</v>
      </c>
      <c r="AK511" s="74" t="s">
        <v>100</v>
      </c>
      <c r="AL511" s="15" t="s">
        <v>102</v>
      </c>
    </row>
    <row r="512" spans="34:38" x14ac:dyDescent="0.4">
      <c r="AH512" s="74" t="s">
        <v>98</v>
      </c>
      <c r="AI512" s="74" t="s">
        <v>101</v>
      </c>
      <c r="AJ512" s="74" t="s">
        <v>100</v>
      </c>
      <c r="AK512" s="74" t="s">
        <v>108</v>
      </c>
      <c r="AL512" s="15" t="s">
        <v>102</v>
      </c>
    </row>
    <row r="513" spans="34:38" x14ac:dyDescent="0.4">
      <c r="AH513" s="74" t="s">
        <v>98</v>
      </c>
      <c r="AI513" s="74" t="s">
        <v>101</v>
      </c>
      <c r="AJ513" s="74" t="s">
        <v>100</v>
      </c>
      <c r="AK513" s="74" t="s">
        <v>105</v>
      </c>
      <c r="AL513" s="15" t="s">
        <v>102</v>
      </c>
    </row>
    <row r="514" spans="34:38" x14ac:dyDescent="0.4">
      <c r="AH514" s="74" t="s">
        <v>98</v>
      </c>
      <c r="AI514" s="74" t="s">
        <v>101</v>
      </c>
      <c r="AJ514" s="74" t="s">
        <v>100</v>
      </c>
      <c r="AK514" s="74" t="s">
        <v>98</v>
      </c>
      <c r="AL514" s="15" t="s">
        <v>102</v>
      </c>
    </row>
    <row r="515" spans="34:38" x14ac:dyDescent="0.4">
      <c r="AH515" s="74" t="s">
        <v>98</v>
      </c>
      <c r="AI515" s="74" t="s">
        <v>101</v>
      </c>
      <c r="AJ515" s="74" t="s">
        <v>108</v>
      </c>
      <c r="AK515" s="74" t="s">
        <v>101</v>
      </c>
      <c r="AL515" s="15" t="s">
        <v>102</v>
      </c>
    </row>
    <row r="516" spans="34:38" x14ac:dyDescent="0.4">
      <c r="AH516" s="74" t="s">
        <v>98</v>
      </c>
      <c r="AI516" s="74" t="s">
        <v>101</v>
      </c>
      <c r="AJ516" s="74" t="s">
        <v>108</v>
      </c>
      <c r="AK516" s="74" t="s">
        <v>100</v>
      </c>
      <c r="AL516" s="15" t="s">
        <v>102</v>
      </c>
    </row>
    <row r="517" spans="34:38" x14ac:dyDescent="0.4">
      <c r="AH517" s="74" t="s">
        <v>98</v>
      </c>
      <c r="AI517" s="74" t="s">
        <v>101</v>
      </c>
      <c r="AJ517" s="74" t="s">
        <v>108</v>
      </c>
      <c r="AK517" s="74" t="s">
        <v>108</v>
      </c>
      <c r="AL517" s="15" t="s">
        <v>102</v>
      </c>
    </row>
    <row r="518" spans="34:38" x14ac:dyDescent="0.4">
      <c r="AH518" s="74" t="s">
        <v>98</v>
      </c>
      <c r="AI518" s="74" t="s">
        <v>101</v>
      </c>
      <c r="AJ518" s="74" t="s">
        <v>108</v>
      </c>
      <c r="AK518" s="74" t="s">
        <v>105</v>
      </c>
      <c r="AL518" s="15" t="s">
        <v>102</v>
      </c>
    </row>
    <row r="519" spans="34:38" x14ac:dyDescent="0.4">
      <c r="AH519" s="74" t="s">
        <v>98</v>
      </c>
      <c r="AI519" s="74" t="s">
        <v>101</v>
      </c>
      <c r="AJ519" s="74" t="s">
        <v>108</v>
      </c>
      <c r="AK519" s="74" t="s">
        <v>98</v>
      </c>
      <c r="AL519" s="15" t="s">
        <v>102</v>
      </c>
    </row>
    <row r="520" spans="34:38" x14ac:dyDescent="0.4">
      <c r="AH520" s="74" t="s">
        <v>98</v>
      </c>
      <c r="AI520" s="74" t="s">
        <v>101</v>
      </c>
      <c r="AJ520" s="74" t="s">
        <v>105</v>
      </c>
      <c r="AK520" s="74" t="s">
        <v>101</v>
      </c>
      <c r="AL520" s="15" t="s">
        <v>102</v>
      </c>
    </row>
    <row r="521" spans="34:38" x14ac:dyDescent="0.4">
      <c r="AH521" s="74" t="s">
        <v>98</v>
      </c>
      <c r="AI521" s="74" t="s">
        <v>101</v>
      </c>
      <c r="AJ521" s="74" t="s">
        <v>105</v>
      </c>
      <c r="AK521" s="74" t="s">
        <v>100</v>
      </c>
      <c r="AL521" s="15" t="s">
        <v>102</v>
      </c>
    </row>
    <row r="522" spans="34:38" x14ac:dyDescent="0.4">
      <c r="AH522" s="74" t="s">
        <v>98</v>
      </c>
      <c r="AI522" s="74" t="s">
        <v>101</v>
      </c>
      <c r="AJ522" s="74" t="s">
        <v>105</v>
      </c>
      <c r="AK522" s="74" t="s">
        <v>108</v>
      </c>
      <c r="AL522" s="15" t="s">
        <v>102</v>
      </c>
    </row>
    <row r="523" spans="34:38" x14ac:dyDescent="0.4">
      <c r="AH523" s="74" t="s">
        <v>98</v>
      </c>
      <c r="AI523" s="74" t="s">
        <v>101</v>
      </c>
      <c r="AJ523" s="74" t="s">
        <v>105</v>
      </c>
      <c r="AK523" s="74" t="s">
        <v>105</v>
      </c>
      <c r="AL523" s="15" t="s">
        <v>102</v>
      </c>
    </row>
    <row r="524" spans="34:38" x14ac:dyDescent="0.4">
      <c r="AH524" s="74" t="s">
        <v>98</v>
      </c>
      <c r="AI524" s="74" t="s">
        <v>101</v>
      </c>
      <c r="AJ524" s="74" t="s">
        <v>105</v>
      </c>
      <c r="AK524" s="74" t="s">
        <v>98</v>
      </c>
      <c r="AL524" s="15" t="s">
        <v>102</v>
      </c>
    </row>
    <row r="525" spans="34:38" x14ac:dyDescent="0.4">
      <c r="AH525" s="74" t="s">
        <v>98</v>
      </c>
      <c r="AI525" s="74" t="s">
        <v>101</v>
      </c>
      <c r="AJ525" s="74" t="s">
        <v>98</v>
      </c>
      <c r="AK525" s="74" t="s">
        <v>101</v>
      </c>
      <c r="AL525" s="15" t="s">
        <v>102</v>
      </c>
    </row>
    <row r="526" spans="34:38" x14ac:dyDescent="0.4">
      <c r="AH526" s="74" t="s">
        <v>98</v>
      </c>
      <c r="AI526" s="74" t="s">
        <v>101</v>
      </c>
      <c r="AJ526" s="74" t="s">
        <v>98</v>
      </c>
      <c r="AK526" s="74" t="s">
        <v>100</v>
      </c>
      <c r="AL526" s="15" t="s">
        <v>102</v>
      </c>
    </row>
    <row r="527" spans="34:38" x14ac:dyDescent="0.4">
      <c r="AH527" s="74" t="s">
        <v>98</v>
      </c>
      <c r="AI527" s="74" t="s">
        <v>101</v>
      </c>
      <c r="AJ527" s="74" t="s">
        <v>98</v>
      </c>
      <c r="AK527" s="74" t="s">
        <v>108</v>
      </c>
      <c r="AL527" s="15" t="s">
        <v>102</v>
      </c>
    </row>
    <row r="528" spans="34:38" x14ac:dyDescent="0.4">
      <c r="AH528" s="74" t="s">
        <v>98</v>
      </c>
      <c r="AI528" s="74" t="s">
        <v>101</v>
      </c>
      <c r="AJ528" s="74" t="s">
        <v>98</v>
      </c>
      <c r="AK528" s="74" t="s">
        <v>105</v>
      </c>
      <c r="AL528" s="15" t="s">
        <v>102</v>
      </c>
    </row>
    <row r="529" spans="34:38" x14ac:dyDescent="0.4">
      <c r="AH529" s="74" t="s">
        <v>98</v>
      </c>
      <c r="AI529" s="74" t="s">
        <v>101</v>
      </c>
      <c r="AJ529" s="74" t="s">
        <v>98</v>
      </c>
      <c r="AK529" s="74" t="s">
        <v>98</v>
      </c>
      <c r="AL529" s="15" t="s">
        <v>102</v>
      </c>
    </row>
    <row r="530" spans="34:38" x14ac:dyDescent="0.4">
      <c r="AH530" s="74" t="s">
        <v>98</v>
      </c>
      <c r="AI530" s="74" t="s">
        <v>100</v>
      </c>
      <c r="AJ530" s="74" t="s">
        <v>101</v>
      </c>
      <c r="AK530" s="74" t="s">
        <v>101</v>
      </c>
      <c r="AL530" s="15" t="s">
        <v>102</v>
      </c>
    </row>
    <row r="531" spans="34:38" x14ac:dyDescent="0.4">
      <c r="AH531" s="74" t="s">
        <v>98</v>
      </c>
      <c r="AI531" s="74" t="s">
        <v>100</v>
      </c>
      <c r="AJ531" s="74" t="s">
        <v>101</v>
      </c>
      <c r="AK531" s="74" t="s">
        <v>100</v>
      </c>
      <c r="AL531" s="15" t="s">
        <v>102</v>
      </c>
    </row>
    <row r="532" spans="34:38" x14ac:dyDescent="0.4">
      <c r="AH532" s="74" t="s">
        <v>98</v>
      </c>
      <c r="AI532" s="74" t="s">
        <v>100</v>
      </c>
      <c r="AJ532" s="74" t="s">
        <v>101</v>
      </c>
      <c r="AK532" s="74" t="s">
        <v>108</v>
      </c>
      <c r="AL532" s="15" t="s">
        <v>102</v>
      </c>
    </row>
    <row r="533" spans="34:38" x14ac:dyDescent="0.4">
      <c r="AH533" s="74" t="s">
        <v>98</v>
      </c>
      <c r="AI533" s="74" t="s">
        <v>100</v>
      </c>
      <c r="AJ533" s="74" t="s">
        <v>101</v>
      </c>
      <c r="AK533" s="74" t="s">
        <v>105</v>
      </c>
      <c r="AL533" s="15" t="s">
        <v>102</v>
      </c>
    </row>
    <row r="534" spans="34:38" x14ac:dyDescent="0.4">
      <c r="AH534" s="74" t="s">
        <v>98</v>
      </c>
      <c r="AI534" s="74" t="s">
        <v>100</v>
      </c>
      <c r="AJ534" s="74" t="s">
        <v>101</v>
      </c>
      <c r="AK534" s="74" t="s">
        <v>98</v>
      </c>
      <c r="AL534" s="15" t="s">
        <v>102</v>
      </c>
    </row>
    <row r="535" spans="34:38" x14ac:dyDescent="0.4">
      <c r="AH535" s="74" t="s">
        <v>98</v>
      </c>
      <c r="AI535" s="74" t="s">
        <v>100</v>
      </c>
      <c r="AJ535" s="74" t="s">
        <v>100</v>
      </c>
      <c r="AK535" s="74" t="s">
        <v>101</v>
      </c>
      <c r="AL535" s="15" t="s">
        <v>102</v>
      </c>
    </row>
    <row r="536" spans="34:38" x14ac:dyDescent="0.4">
      <c r="AH536" s="74" t="s">
        <v>98</v>
      </c>
      <c r="AI536" s="74" t="s">
        <v>100</v>
      </c>
      <c r="AJ536" s="74" t="s">
        <v>100</v>
      </c>
      <c r="AK536" s="74" t="s">
        <v>100</v>
      </c>
      <c r="AL536" s="15" t="s">
        <v>102</v>
      </c>
    </row>
    <row r="537" spans="34:38" x14ac:dyDescent="0.4">
      <c r="AH537" s="74" t="s">
        <v>98</v>
      </c>
      <c r="AI537" s="74" t="s">
        <v>100</v>
      </c>
      <c r="AJ537" s="74" t="s">
        <v>100</v>
      </c>
      <c r="AK537" s="74" t="s">
        <v>108</v>
      </c>
      <c r="AL537" s="15" t="s">
        <v>102</v>
      </c>
    </row>
    <row r="538" spans="34:38" x14ac:dyDescent="0.4">
      <c r="AH538" s="74" t="s">
        <v>98</v>
      </c>
      <c r="AI538" s="74" t="s">
        <v>100</v>
      </c>
      <c r="AJ538" s="74" t="s">
        <v>100</v>
      </c>
      <c r="AK538" s="74" t="s">
        <v>105</v>
      </c>
      <c r="AL538" s="15" t="s">
        <v>102</v>
      </c>
    </row>
    <row r="539" spans="34:38" x14ac:dyDescent="0.4">
      <c r="AH539" s="74" t="s">
        <v>98</v>
      </c>
      <c r="AI539" s="74" t="s">
        <v>100</v>
      </c>
      <c r="AJ539" s="74" t="s">
        <v>100</v>
      </c>
      <c r="AK539" s="74" t="s">
        <v>98</v>
      </c>
      <c r="AL539" s="15" t="s">
        <v>102</v>
      </c>
    </row>
    <row r="540" spans="34:38" x14ac:dyDescent="0.4">
      <c r="AH540" s="74" t="s">
        <v>98</v>
      </c>
      <c r="AI540" s="74" t="s">
        <v>100</v>
      </c>
      <c r="AJ540" s="74" t="s">
        <v>108</v>
      </c>
      <c r="AK540" s="74" t="s">
        <v>101</v>
      </c>
      <c r="AL540" s="15" t="s">
        <v>102</v>
      </c>
    </row>
    <row r="541" spans="34:38" x14ac:dyDescent="0.4">
      <c r="AH541" s="74" t="s">
        <v>98</v>
      </c>
      <c r="AI541" s="74" t="s">
        <v>100</v>
      </c>
      <c r="AJ541" s="74" t="s">
        <v>108</v>
      </c>
      <c r="AK541" s="74" t="s">
        <v>100</v>
      </c>
      <c r="AL541" s="15" t="s">
        <v>102</v>
      </c>
    </row>
    <row r="542" spans="34:38" x14ac:dyDescent="0.4">
      <c r="AH542" s="74" t="s">
        <v>98</v>
      </c>
      <c r="AI542" s="74" t="s">
        <v>100</v>
      </c>
      <c r="AJ542" s="74" t="s">
        <v>108</v>
      </c>
      <c r="AK542" s="74" t="s">
        <v>108</v>
      </c>
      <c r="AL542" s="15" t="s">
        <v>102</v>
      </c>
    </row>
    <row r="543" spans="34:38" x14ac:dyDescent="0.4">
      <c r="AH543" s="74" t="s">
        <v>98</v>
      </c>
      <c r="AI543" s="74" t="s">
        <v>100</v>
      </c>
      <c r="AJ543" s="74" t="s">
        <v>108</v>
      </c>
      <c r="AK543" s="74" t="s">
        <v>105</v>
      </c>
      <c r="AL543" s="15" t="s">
        <v>102</v>
      </c>
    </row>
    <row r="544" spans="34:38" x14ac:dyDescent="0.4">
      <c r="AH544" s="74" t="s">
        <v>98</v>
      </c>
      <c r="AI544" s="74" t="s">
        <v>100</v>
      </c>
      <c r="AJ544" s="74" t="s">
        <v>108</v>
      </c>
      <c r="AK544" s="74" t="s">
        <v>98</v>
      </c>
      <c r="AL544" s="15" t="s">
        <v>102</v>
      </c>
    </row>
    <row r="545" spans="34:38" x14ac:dyDescent="0.4">
      <c r="AH545" s="74" t="s">
        <v>98</v>
      </c>
      <c r="AI545" s="74" t="s">
        <v>100</v>
      </c>
      <c r="AJ545" s="74" t="s">
        <v>105</v>
      </c>
      <c r="AK545" s="74" t="s">
        <v>101</v>
      </c>
      <c r="AL545" s="15" t="s">
        <v>102</v>
      </c>
    </row>
    <row r="546" spans="34:38" x14ac:dyDescent="0.4">
      <c r="AH546" s="74" t="s">
        <v>98</v>
      </c>
      <c r="AI546" s="74" t="s">
        <v>100</v>
      </c>
      <c r="AJ546" s="74" t="s">
        <v>105</v>
      </c>
      <c r="AK546" s="74" t="s">
        <v>100</v>
      </c>
      <c r="AL546" s="15" t="s">
        <v>102</v>
      </c>
    </row>
    <row r="547" spans="34:38" x14ac:dyDescent="0.4">
      <c r="AH547" s="74" t="s">
        <v>98</v>
      </c>
      <c r="AI547" s="74" t="s">
        <v>100</v>
      </c>
      <c r="AJ547" s="74" t="s">
        <v>105</v>
      </c>
      <c r="AK547" s="74" t="s">
        <v>108</v>
      </c>
      <c r="AL547" s="15" t="s">
        <v>102</v>
      </c>
    </row>
    <row r="548" spans="34:38" x14ac:dyDescent="0.4">
      <c r="AH548" s="74" t="s">
        <v>98</v>
      </c>
      <c r="AI548" s="74" t="s">
        <v>100</v>
      </c>
      <c r="AJ548" s="74" t="s">
        <v>105</v>
      </c>
      <c r="AK548" s="74" t="s">
        <v>105</v>
      </c>
      <c r="AL548" s="15" t="s">
        <v>102</v>
      </c>
    </row>
    <row r="549" spans="34:38" x14ac:dyDescent="0.4">
      <c r="AH549" s="74" t="s">
        <v>98</v>
      </c>
      <c r="AI549" s="74" t="s">
        <v>100</v>
      </c>
      <c r="AJ549" s="74" t="s">
        <v>105</v>
      </c>
      <c r="AK549" s="74" t="s">
        <v>98</v>
      </c>
      <c r="AL549" s="15" t="s">
        <v>102</v>
      </c>
    </row>
    <row r="550" spans="34:38" x14ac:dyDescent="0.4">
      <c r="AH550" s="74" t="s">
        <v>98</v>
      </c>
      <c r="AI550" s="74" t="s">
        <v>100</v>
      </c>
      <c r="AJ550" s="74" t="s">
        <v>98</v>
      </c>
      <c r="AK550" s="74" t="s">
        <v>101</v>
      </c>
      <c r="AL550" s="15" t="s">
        <v>102</v>
      </c>
    </row>
    <row r="551" spans="34:38" x14ac:dyDescent="0.4">
      <c r="AH551" s="74" t="s">
        <v>98</v>
      </c>
      <c r="AI551" s="74" t="s">
        <v>100</v>
      </c>
      <c r="AJ551" s="74" t="s">
        <v>98</v>
      </c>
      <c r="AK551" s="74" t="s">
        <v>100</v>
      </c>
      <c r="AL551" s="15" t="s">
        <v>102</v>
      </c>
    </row>
    <row r="552" spans="34:38" x14ac:dyDescent="0.4">
      <c r="AH552" s="74" t="s">
        <v>98</v>
      </c>
      <c r="AI552" s="74" t="s">
        <v>100</v>
      </c>
      <c r="AJ552" s="74" t="s">
        <v>98</v>
      </c>
      <c r="AK552" s="74" t="s">
        <v>108</v>
      </c>
      <c r="AL552" s="15" t="s">
        <v>102</v>
      </c>
    </row>
    <row r="553" spans="34:38" x14ac:dyDescent="0.4">
      <c r="AH553" s="74" t="s">
        <v>98</v>
      </c>
      <c r="AI553" s="74" t="s">
        <v>100</v>
      </c>
      <c r="AJ553" s="74" t="s">
        <v>98</v>
      </c>
      <c r="AK553" s="74" t="s">
        <v>105</v>
      </c>
      <c r="AL553" s="15" t="s">
        <v>102</v>
      </c>
    </row>
    <row r="554" spans="34:38" x14ac:dyDescent="0.4">
      <c r="AH554" s="74" t="s">
        <v>98</v>
      </c>
      <c r="AI554" s="74" t="s">
        <v>100</v>
      </c>
      <c r="AJ554" s="74" t="s">
        <v>98</v>
      </c>
      <c r="AK554" s="74" t="s">
        <v>98</v>
      </c>
      <c r="AL554" s="15" t="s">
        <v>102</v>
      </c>
    </row>
    <row r="555" spans="34:38" x14ac:dyDescent="0.4">
      <c r="AH555" s="74" t="s">
        <v>98</v>
      </c>
      <c r="AI555" s="74" t="s">
        <v>108</v>
      </c>
      <c r="AJ555" s="74" t="s">
        <v>101</v>
      </c>
      <c r="AK555" s="74" t="s">
        <v>101</v>
      </c>
      <c r="AL555" s="15" t="s">
        <v>102</v>
      </c>
    </row>
    <row r="556" spans="34:38" x14ac:dyDescent="0.4">
      <c r="AH556" s="74" t="s">
        <v>98</v>
      </c>
      <c r="AI556" s="74" t="s">
        <v>108</v>
      </c>
      <c r="AJ556" s="74" t="s">
        <v>101</v>
      </c>
      <c r="AK556" s="74" t="s">
        <v>100</v>
      </c>
      <c r="AL556" s="15" t="s">
        <v>102</v>
      </c>
    </row>
    <row r="557" spans="34:38" x14ac:dyDescent="0.4">
      <c r="AH557" s="74" t="s">
        <v>98</v>
      </c>
      <c r="AI557" s="74" t="s">
        <v>108</v>
      </c>
      <c r="AJ557" s="74" t="s">
        <v>101</v>
      </c>
      <c r="AK557" s="74" t="s">
        <v>108</v>
      </c>
      <c r="AL557" s="15" t="s">
        <v>102</v>
      </c>
    </row>
    <row r="558" spans="34:38" x14ac:dyDescent="0.4">
      <c r="AH558" s="74" t="s">
        <v>98</v>
      </c>
      <c r="AI558" s="74" t="s">
        <v>108</v>
      </c>
      <c r="AJ558" s="74" t="s">
        <v>101</v>
      </c>
      <c r="AK558" s="74" t="s">
        <v>105</v>
      </c>
      <c r="AL558" s="15" t="s">
        <v>102</v>
      </c>
    </row>
    <row r="559" spans="34:38" x14ac:dyDescent="0.4">
      <c r="AH559" s="74" t="s">
        <v>98</v>
      </c>
      <c r="AI559" s="74" t="s">
        <v>108</v>
      </c>
      <c r="AJ559" s="74" t="s">
        <v>101</v>
      </c>
      <c r="AK559" s="74" t="s">
        <v>98</v>
      </c>
      <c r="AL559" s="15" t="s">
        <v>102</v>
      </c>
    </row>
    <row r="560" spans="34:38" x14ac:dyDescent="0.4">
      <c r="AH560" s="74" t="s">
        <v>98</v>
      </c>
      <c r="AI560" s="74" t="s">
        <v>108</v>
      </c>
      <c r="AJ560" s="74" t="s">
        <v>100</v>
      </c>
      <c r="AK560" s="74" t="s">
        <v>101</v>
      </c>
      <c r="AL560" s="15" t="s">
        <v>102</v>
      </c>
    </row>
    <row r="561" spans="34:38" x14ac:dyDescent="0.4">
      <c r="AH561" s="74" t="s">
        <v>98</v>
      </c>
      <c r="AI561" s="74" t="s">
        <v>108</v>
      </c>
      <c r="AJ561" s="74" t="s">
        <v>100</v>
      </c>
      <c r="AK561" s="74" t="s">
        <v>100</v>
      </c>
      <c r="AL561" s="15" t="s">
        <v>102</v>
      </c>
    </row>
    <row r="562" spans="34:38" x14ac:dyDescent="0.4">
      <c r="AH562" s="74" t="s">
        <v>98</v>
      </c>
      <c r="AI562" s="74" t="s">
        <v>108</v>
      </c>
      <c r="AJ562" s="74" t="s">
        <v>100</v>
      </c>
      <c r="AK562" s="74" t="s">
        <v>108</v>
      </c>
      <c r="AL562" s="15" t="s">
        <v>102</v>
      </c>
    </row>
    <row r="563" spans="34:38" x14ac:dyDescent="0.4">
      <c r="AH563" s="74" t="s">
        <v>98</v>
      </c>
      <c r="AI563" s="74" t="s">
        <v>108</v>
      </c>
      <c r="AJ563" s="74" t="s">
        <v>100</v>
      </c>
      <c r="AK563" s="74" t="s">
        <v>105</v>
      </c>
      <c r="AL563" s="15" t="s">
        <v>102</v>
      </c>
    </row>
    <row r="564" spans="34:38" x14ac:dyDescent="0.4">
      <c r="AH564" s="74" t="s">
        <v>98</v>
      </c>
      <c r="AI564" s="74" t="s">
        <v>108</v>
      </c>
      <c r="AJ564" s="74" t="s">
        <v>100</v>
      </c>
      <c r="AK564" s="74" t="s">
        <v>98</v>
      </c>
      <c r="AL564" s="15" t="s">
        <v>102</v>
      </c>
    </row>
    <row r="565" spans="34:38" x14ac:dyDescent="0.4">
      <c r="AH565" s="74" t="s">
        <v>98</v>
      </c>
      <c r="AI565" s="74" t="s">
        <v>108</v>
      </c>
      <c r="AJ565" s="74" t="s">
        <v>108</v>
      </c>
      <c r="AK565" s="74" t="s">
        <v>101</v>
      </c>
      <c r="AL565" s="15" t="s">
        <v>102</v>
      </c>
    </row>
    <row r="566" spans="34:38" x14ac:dyDescent="0.4">
      <c r="AH566" s="74" t="s">
        <v>98</v>
      </c>
      <c r="AI566" s="74" t="s">
        <v>108</v>
      </c>
      <c r="AJ566" s="74" t="s">
        <v>108</v>
      </c>
      <c r="AK566" s="74" t="s">
        <v>100</v>
      </c>
      <c r="AL566" s="15" t="s">
        <v>102</v>
      </c>
    </row>
    <row r="567" spans="34:38" x14ac:dyDescent="0.4">
      <c r="AH567" s="74" t="s">
        <v>98</v>
      </c>
      <c r="AI567" s="74" t="s">
        <v>108</v>
      </c>
      <c r="AJ567" s="74" t="s">
        <v>108</v>
      </c>
      <c r="AK567" s="74" t="s">
        <v>108</v>
      </c>
      <c r="AL567" s="15" t="s">
        <v>102</v>
      </c>
    </row>
    <row r="568" spans="34:38" x14ac:dyDescent="0.4">
      <c r="AH568" s="74" t="s">
        <v>98</v>
      </c>
      <c r="AI568" s="74" t="s">
        <v>108</v>
      </c>
      <c r="AJ568" s="74" t="s">
        <v>108</v>
      </c>
      <c r="AK568" s="74" t="s">
        <v>105</v>
      </c>
      <c r="AL568" s="15" t="s">
        <v>102</v>
      </c>
    </row>
    <row r="569" spans="34:38" x14ac:dyDescent="0.4">
      <c r="AH569" s="74" t="s">
        <v>98</v>
      </c>
      <c r="AI569" s="74" t="s">
        <v>108</v>
      </c>
      <c r="AJ569" s="74" t="s">
        <v>108</v>
      </c>
      <c r="AK569" s="74" t="s">
        <v>98</v>
      </c>
      <c r="AL569" s="15" t="s">
        <v>102</v>
      </c>
    </row>
    <row r="570" spans="34:38" x14ac:dyDescent="0.4">
      <c r="AH570" s="74" t="s">
        <v>98</v>
      </c>
      <c r="AI570" s="74" t="s">
        <v>108</v>
      </c>
      <c r="AJ570" s="74" t="s">
        <v>105</v>
      </c>
      <c r="AK570" s="74" t="s">
        <v>101</v>
      </c>
      <c r="AL570" s="15" t="s">
        <v>102</v>
      </c>
    </row>
    <row r="571" spans="34:38" x14ac:dyDescent="0.4">
      <c r="AH571" s="74" t="s">
        <v>98</v>
      </c>
      <c r="AI571" s="74" t="s">
        <v>108</v>
      </c>
      <c r="AJ571" s="74" t="s">
        <v>105</v>
      </c>
      <c r="AK571" s="74" t="s">
        <v>100</v>
      </c>
      <c r="AL571" s="15" t="s">
        <v>102</v>
      </c>
    </row>
    <row r="572" spans="34:38" x14ac:dyDescent="0.4">
      <c r="AH572" s="74" t="s">
        <v>98</v>
      </c>
      <c r="AI572" s="74" t="s">
        <v>108</v>
      </c>
      <c r="AJ572" s="74" t="s">
        <v>105</v>
      </c>
      <c r="AK572" s="74" t="s">
        <v>108</v>
      </c>
      <c r="AL572" s="15" t="s">
        <v>102</v>
      </c>
    </row>
    <row r="573" spans="34:38" x14ac:dyDescent="0.4">
      <c r="AH573" s="74" t="s">
        <v>98</v>
      </c>
      <c r="AI573" s="74" t="s">
        <v>108</v>
      </c>
      <c r="AJ573" s="74" t="s">
        <v>105</v>
      </c>
      <c r="AK573" s="74" t="s">
        <v>105</v>
      </c>
      <c r="AL573" s="15" t="s">
        <v>102</v>
      </c>
    </row>
    <row r="574" spans="34:38" x14ac:dyDescent="0.4">
      <c r="AH574" s="74" t="s">
        <v>98</v>
      </c>
      <c r="AI574" s="74" t="s">
        <v>108</v>
      </c>
      <c r="AJ574" s="74" t="s">
        <v>105</v>
      </c>
      <c r="AK574" s="74" t="s">
        <v>98</v>
      </c>
      <c r="AL574" s="15" t="s">
        <v>133</v>
      </c>
    </row>
    <row r="575" spans="34:38" x14ac:dyDescent="0.4">
      <c r="AH575" s="74" t="s">
        <v>98</v>
      </c>
      <c r="AI575" s="74" t="s">
        <v>108</v>
      </c>
      <c r="AJ575" s="74" t="s">
        <v>98</v>
      </c>
      <c r="AK575" s="74" t="s">
        <v>101</v>
      </c>
      <c r="AL575" s="15" t="s">
        <v>102</v>
      </c>
    </row>
    <row r="576" spans="34:38" x14ac:dyDescent="0.4">
      <c r="AH576" s="74" t="s">
        <v>98</v>
      </c>
      <c r="AI576" s="74" t="s">
        <v>108</v>
      </c>
      <c r="AJ576" s="74" t="s">
        <v>98</v>
      </c>
      <c r="AK576" s="74" t="s">
        <v>100</v>
      </c>
      <c r="AL576" s="15" t="s">
        <v>102</v>
      </c>
    </row>
    <row r="577" spans="34:38" x14ac:dyDescent="0.4">
      <c r="AH577" s="74" t="s">
        <v>98</v>
      </c>
      <c r="AI577" s="74" t="s">
        <v>108</v>
      </c>
      <c r="AJ577" s="74" t="s">
        <v>98</v>
      </c>
      <c r="AK577" s="74" t="s">
        <v>108</v>
      </c>
      <c r="AL577" s="15" t="s">
        <v>102</v>
      </c>
    </row>
    <row r="578" spans="34:38" x14ac:dyDescent="0.4">
      <c r="AH578" s="74" t="s">
        <v>98</v>
      </c>
      <c r="AI578" s="74" t="s">
        <v>108</v>
      </c>
      <c r="AJ578" s="74" t="s">
        <v>98</v>
      </c>
      <c r="AK578" s="74" t="s">
        <v>105</v>
      </c>
      <c r="AL578" s="15" t="s">
        <v>102</v>
      </c>
    </row>
    <row r="579" spans="34:38" x14ac:dyDescent="0.4">
      <c r="AH579" s="74" t="s">
        <v>98</v>
      </c>
      <c r="AI579" s="74" t="s">
        <v>108</v>
      </c>
      <c r="AJ579" s="74" t="s">
        <v>98</v>
      </c>
      <c r="AK579" s="74" t="s">
        <v>98</v>
      </c>
      <c r="AL579" s="15" t="s">
        <v>133</v>
      </c>
    </row>
    <row r="580" spans="34:38" x14ac:dyDescent="0.4">
      <c r="AH580" s="74" t="s">
        <v>98</v>
      </c>
      <c r="AI580" s="74" t="s">
        <v>105</v>
      </c>
      <c r="AJ580" s="74" t="s">
        <v>101</v>
      </c>
      <c r="AK580" s="74" t="s">
        <v>101</v>
      </c>
      <c r="AL580" s="15" t="s">
        <v>102</v>
      </c>
    </row>
    <row r="581" spans="34:38" x14ac:dyDescent="0.4">
      <c r="AH581" s="74" t="s">
        <v>98</v>
      </c>
      <c r="AI581" s="74" t="s">
        <v>105</v>
      </c>
      <c r="AJ581" s="74" t="s">
        <v>101</v>
      </c>
      <c r="AK581" s="74" t="s">
        <v>100</v>
      </c>
      <c r="AL581" s="15" t="s">
        <v>102</v>
      </c>
    </row>
    <row r="582" spans="34:38" x14ac:dyDescent="0.4">
      <c r="AH582" s="74" t="s">
        <v>98</v>
      </c>
      <c r="AI582" s="74" t="s">
        <v>105</v>
      </c>
      <c r="AJ582" s="74" t="s">
        <v>101</v>
      </c>
      <c r="AK582" s="74" t="s">
        <v>108</v>
      </c>
      <c r="AL582" s="15" t="s">
        <v>102</v>
      </c>
    </row>
    <row r="583" spans="34:38" x14ac:dyDescent="0.4">
      <c r="AH583" s="74" t="s">
        <v>98</v>
      </c>
      <c r="AI583" s="74" t="s">
        <v>105</v>
      </c>
      <c r="AJ583" s="74" t="s">
        <v>101</v>
      </c>
      <c r="AK583" s="74" t="s">
        <v>105</v>
      </c>
      <c r="AL583" s="15" t="s">
        <v>102</v>
      </c>
    </row>
    <row r="584" spans="34:38" x14ac:dyDescent="0.4">
      <c r="AH584" s="74" t="s">
        <v>98</v>
      </c>
      <c r="AI584" s="74" t="s">
        <v>105</v>
      </c>
      <c r="AJ584" s="74" t="s">
        <v>101</v>
      </c>
      <c r="AK584" s="74" t="s">
        <v>98</v>
      </c>
      <c r="AL584" s="15" t="s">
        <v>102</v>
      </c>
    </row>
    <row r="585" spans="34:38" x14ac:dyDescent="0.4">
      <c r="AH585" s="74" t="s">
        <v>98</v>
      </c>
      <c r="AI585" s="74" t="s">
        <v>105</v>
      </c>
      <c r="AJ585" s="74" t="s">
        <v>100</v>
      </c>
      <c r="AK585" s="74" t="s">
        <v>101</v>
      </c>
      <c r="AL585" s="15" t="s">
        <v>102</v>
      </c>
    </row>
    <row r="586" spans="34:38" x14ac:dyDescent="0.4">
      <c r="AH586" s="74" t="s">
        <v>98</v>
      </c>
      <c r="AI586" s="74" t="s">
        <v>105</v>
      </c>
      <c r="AJ586" s="74" t="s">
        <v>100</v>
      </c>
      <c r="AK586" s="74" t="s">
        <v>100</v>
      </c>
      <c r="AL586" s="15" t="s">
        <v>102</v>
      </c>
    </row>
    <row r="587" spans="34:38" x14ac:dyDescent="0.4">
      <c r="AH587" s="74" t="s">
        <v>98</v>
      </c>
      <c r="AI587" s="74" t="s">
        <v>105</v>
      </c>
      <c r="AJ587" s="74" t="s">
        <v>100</v>
      </c>
      <c r="AK587" s="74" t="s">
        <v>108</v>
      </c>
      <c r="AL587" s="15" t="s">
        <v>102</v>
      </c>
    </row>
    <row r="588" spans="34:38" x14ac:dyDescent="0.4">
      <c r="AH588" s="74" t="s">
        <v>98</v>
      </c>
      <c r="AI588" s="74" t="s">
        <v>105</v>
      </c>
      <c r="AJ588" s="74" t="s">
        <v>100</v>
      </c>
      <c r="AK588" s="74" t="s">
        <v>105</v>
      </c>
      <c r="AL588" s="15" t="s">
        <v>102</v>
      </c>
    </row>
    <row r="589" spans="34:38" x14ac:dyDescent="0.4">
      <c r="AH589" s="74" t="s">
        <v>98</v>
      </c>
      <c r="AI589" s="74" t="s">
        <v>105</v>
      </c>
      <c r="AJ589" s="74" t="s">
        <v>100</v>
      </c>
      <c r="AK589" s="74" t="s">
        <v>98</v>
      </c>
      <c r="AL589" s="15" t="s">
        <v>102</v>
      </c>
    </row>
    <row r="590" spans="34:38" x14ac:dyDescent="0.4">
      <c r="AH590" s="74" t="s">
        <v>98</v>
      </c>
      <c r="AI590" s="74" t="s">
        <v>105</v>
      </c>
      <c r="AJ590" s="74" t="s">
        <v>108</v>
      </c>
      <c r="AK590" s="74" t="s">
        <v>101</v>
      </c>
      <c r="AL590" s="15" t="s">
        <v>102</v>
      </c>
    </row>
    <row r="591" spans="34:38" x14ac:dyDescent="0.4">
      <c r="AH591" s="74" t="s">
        <v>98</v>
      </c>
      <c r="AI591" s="74" t="s">
        <v>105</v>
      </c>
      <c r="AJ591" s="74" t="s">
        <v>108</v>
      </c>
      <c r="AK591" s="74" t="s">
        <v>100</v>
      </c>
      <c r="AL591" s="15" t="s">
        <v>102</v>
      </c>
    </row>
    <row r="592" spans="34:38" x14ac:dyDescent="0.4">
      <c r="AH592" s="74" t="s">
        <v>98</v>
      </c>
      <c r="AI592" s="74" t="s">
        <v>105</v>
      </c>
      <c r="AJ592" s="74" t="s">
        <v>108</v>
      </c>
      <c r="AK592" s="74" t="s">
        <v>108</v>
      </c>
      <c r="AL592" s="15" t="s">
        <v>102</v>
      </c>
    </row>
    <row r="593" spans="34:38" x14ac:dyDescent="0.4">
      <c r="AH593" s="74" t="s">
        <v>98</v>
      </c>
      <c r="AI593" s="74" t="s">
        <v>105</v>
      </c>
      <c r="AJ593" s="74" t="s">
        <v>108</v>
      </c>
      <c r="AK593" s="74" t="s">
        <v>105</v>
      </c>
      <c r="AL593" s="15" t="s">
        <v>102</v>
      </c>
    </row>
    <row r="594" spans="34:38" x14ac:dyDescent="0.4">
      <c r="AH594" s="74" t="s">
        <v>98</v>
      </c>
      <c r="AI594" s="74" t="s">
        <v>105</v>
      </c>
      <c r="AJ594" s="74" t="s">
        <v>108</v>
      </c>
      <c r="AK594" s="74" t="s">
        <v>98</v>
      </c>
      <c r="AL594" s="15" t="s">
        <v>102</v>
      </c>
    </row>
    <row r="595" spans="34:38" x14ac:dyDescent="0.4">
      <c r="AH595" s="74" t="s">
        <v>98</v>
      </c>
      <c r="AI595" s="74" t="s">
        <v>105</v>
      </c>
      <c r="AJ595" s="74" t="s">
        <v>105</v>
      </c>
      <c r="AK595" s="74" t="s">
        <v>101</v>
      </c>
      <c r="AL595" s="15" t="s">
        <v>102</v>
      </c>
    </row>
    <row r="596" spans="34:38" x14ac:dyDescent="0.4">
      <c r="AH596" s="74" t="s">
        <v>98</v>
      </c>
      <c r="AI596" s="74" t="s">
        <v>105</v>
      </c>
      <c r="AJ596" s="74" t="s">
        <v>105</v>
      </c>
      <c r="AK596" s="74" t="s">
        <v>100</v>
      </c>
      <c r="AL596" s="15" t="s">
        <v>102</v>
      </c>
    </row>
    <row r="597" spans="34:38" x14ac:dyDescent="0.4">
      <c r="AH597" s="74" t="s">
        <v>98</v>
      </c>
      <c r="AI597" s="74" t="s">
        <v>105</v>
      </c>
      <c r="AJ597" s="74" t="s">
        <v>105</v>
      </c>
      <c r="AK597" s="74" t="s">
        <v>108</v>
      </c>
      <c r="AL597" s="15" t="s">
        <v>102</v>
      </c>
    </row>
    <row r="598" spans="34:38" x14ac:dyDescent="0.4">
      <c r="AH598" s="74" t="s">
        <v>98</v>
      </c>
      <c r="AI598" s="74" t="s">
        <v>105</v>
      </c>
      <c r="AJ598" s="74" t="s">
        <v>105</v>
      </c>
      <c r="AK598" s="74" t="s">
        <v>105</v>
      </c>
      <c r="AL598" s="15" t="s">
        <v>102</v>
      </c>
    </row>
    <row r="599" spans="34:38" x14ac:dyDescent="0.4">
      <c r="AH599" s="74" t="s">
        <v>98</v>
      </c>
      <c r="AI599" s="74" t="s">
        <v>105</v>
      </c>
      <c r="AJ599" s="74" t="s">
        <v>105</v>
      </c>
      <c r="AK599" s="74" t="s">
        <v>98</v>
      </c>
      <c r="AL599" s="15" t="s">
        <v>133</v>
      </c>
    </row>
    <row r="600" spans="34:38" x14ac:dyDescent="0.4">
      <c r="AH600" s="74" t="s">
        <v>98</v>
      </c>
      <c r="AI600" s="74" t="s">
        <v>105</v>
      </c>
      <c r="AJ600" s="74" t="s">
        <v>98</v>
      </c>
      <c r="AK600" s="74" t="s">
        <v>101</v>
      </c>
      <c r="AL600" s="15" t="s">
        <v>102</v>
      </c>
    </row>
    <row r="601" spans="34:38" x14ac:dyDescent="0.4">
      <c r="AH601" s="74" t="s">
        <v>98</v>
      </c>
      <c r="AI601" s="74" t="s">
        <v>105</v>
      </c>
      <c r="AJ601" s="74" t="s">
        <v>98</v>
      </c>
      <c r="AK601" s="74" t="s">
        <v>100</v>
      </c>
      <c r="AL601" s="15" t="s">
        <v>102</v>
      </c>
    </row>
    <row r="602" spans="34:38" x14ac:dyDescent="0.4">
      <c r="AH602" s="74" t="s">
        <v>98</v>
      </c>
      <c r="AI602" s="74" t="s">
        <v>105</v>
      </c>
      <c r="AJ602" s="74" t="s">
        <v>98</v>
      </c>
      <c r="AK602" s="74" t="s">
        <v>108</v>
      </c>
      <c r="AL602" s="15" t="s">
        <v>102</v>
      </c>
    </row>
    <row r="603" spans="34:38" x14ac:dyDescent="0.4">
      <c r="AH603" s="74" t="s">
        <v>98</v>
      </c>
      <c r="AI603" s="74" t="s">
        <v>105</v>
      </c>
      <c r="AJ603" s="74" t="s">
        <v>98</v>
      </c>
      <c r="AK603" s="74" t="s">
        <v>105</v>
      </c>
      <c r="AL603" s="15" t="s">
        <v>102</v>
      </c>
    </row>
    <row r="604" spans="34:38" x14ac:dyDescent="0.4">
      <c r="AH604" s="74" t="s">
        <v>98</v>
      </c>
      <c r="AI604" s="74" t="s">
        <v>105</v>
      </c>
      <c r="AJ604" s="74" t="s">
        <v>98</v>
      </c>
      <c r="AK604" s="74" t="s">
        <v>98</v>
      </c>
      <c r="AL604" s="15" t="s">
        <v>133</v>
      </c>
    </row>
    <row r="605" spans="34:38" x14ac:dyDescent="0.4">
      <c r="AH605" s="74" t="s">
        <v>98</v>
      </c>
      <c r="AI605" s="74" t="s">
        <v>98</v>
      </c>
      <c r="AJ605" s="74" t="s">
        <v>101</v>
      </c>
      <c r="AK605" s="74" t="s">
        <v>101</v>
      </c>
      <c r="AL605" s="15" t="s">
        <v>102</v>
      </c>
    </row>
    <row r="606" spans="34:38" x14ac:dyDescent="0.4">
      <c r="AH606" s="74" t="s">
        <v>98</v>
      </c>
      <c r="AI606" s="74" t="s">
        <v>98</v>
      </c>
      <c r="AJ606" s="74" t="s">
        <v>101</v>
      </c>
      <c r="AK606" s="74" t="s">
        <v>100</v>
      </c>
      <c r="AL606" s="15" t="s">
        <v>102</v>
      </c>
    </row>
    <row r="607" spans="34:38" x14ac:dyDescent="0.4">
      <c r="AH607" s="74" t="s">
        <v>98</v>
      </c>
      <c r="AI607" s="74" t="s">
        <v>98</v>
      </c>
      <c r="AJ607" s="74" t="s">
        <v>101</v>
      </c>
      <c r="AK607" s="74" t="s">
        <v>108</v>
      </c>
      <c r="AL607" s="15" t="s">
        <v>102</v>
      </c>
    </row>
    <row r="608" spans="34:38" x14ac:dyDescent="0.4">
      <c r="AH608" s="74" t="s">
        <v>98</v>
      </c>
      <c r="AI608" s="74" t="s">
        <v>98</v>
      </c>
      <c r="AJ608" s="74" t="s">
        <v>101</v>
      </c>
      <c r="AK608" s="74" t="s">
        <v>105</v>
      </c>
      <c r="AL608" s="15" t="s">
        <v>102</v>
      </c>
    </row>
    <row r="609" spans="34:38" x14ac:dyDescent="0.4">
      <c r="AH609" s="74" t="s">
        <v>98</v>
      </c>
      <c r="AI609" s="74" t="s">
        <v>98</v>
      </c>
      <c r="AJ609" s="74" t="s">
        <v>101</v>
      </c>
      <c r="AK609" s="74" t="s">
        <v>98</v>
      </c>
      <c r="AL609" s="15" t="s">
        <v>102</v>
      </c>
    </row>
    <row r="610" spans="34:38" x14ac:dyDescent="0.4">
      <c r="AH610" s="74" t="s">
        <v>98</v>
      </c>
      <c r="AI610" s="74" t="s">
        <v>98</v>
      </c>
      <c r="AJ610" s="74" t="s">
        <v>100</v>
      </c>
      <c r="AK610" s="74" t="s">
        <v>101</v>
      </c>
      <c r="AL610" s="15" t="s">
        <v>102</v>
      </c>
    </row>
    <row r="611" spans="34:38" x14ac:dyDescent="0.4">
      <c r="AH611" s="74" t="s">
        <v>98</v>
      </c>
      <c r="AI611" s="74" t="s">
        <v>98</v>
      </c>
      <c r="AJ611" s="74" t="s">
        <v>100</v>
      </c>
      <c r="AK611" s="74" t="s">
        <v>100</v>
      </c>
      <c r="AL611" s="15" t="s">
        <v>102</v>
      </c>
    </row>
    <row r="612" spans="34:38" x14ac:dyDescent="0.4">
      <c r="AH612" s="74" t="s">
        <v>98</v>
      </c>
      <c r="AI612" s="74" t="s">
        <v>98</v>
      </c>
      <c r="AJ612" s="74" t="s">
        <v>100</v>
      </c>
      <c r="AK612" s="74" t="s">
        <v>108</v>
      </c>
      <c r="AL612" s="15" t="s">
        <v>102</v>
      </c>
    </row>
    <row r="613" spans="34:38" x14ac:dyDescent="0.4">
      <c r="AH613" s="74" t="s">
        <v>98</v>
      </c>
      <c r="AI613" s="74" t="s">
        <v>98</v>
      </c>
      <c r="AJ613" s="74" t="s">
        <v>100</v>
      </c>
      <c r="AK613" s="74" t="s">
        <v>105</v>
      </c>
      <c r="AL613" s="15" t="s">
        <v>102</v>
      </c>
    </row>
    <row r="614" spans="34:38" x14ac:dyDescent="0.4">
      <c r="AH614" s="74" t="s">
        <v>98</v>
      </c>
      <c r="AI614" s="74" t="s">
        <v>98</v>
      </c>
      <c r="AJ614" s="74" t="s">
        <v>100</v>
      </c>
      <c r="AK614" s="74" t="s">
        <v>98</v>
      </c>
      <c r="AL614" s="15" t="s">
        <v>102</v>
      </c>
    </row>
    <row r="615" spans="34:38" x14ac:dyDescent="0.4">
      <c r="AH615" s="74" t="s">
        <v>98</v>
      </c>
      <c r="AI615" s="74" t="s">
        <v>98</v>
      </c>
      <c r="AJ615" s="74" t="s">
        <v>108</v>
      </c>
      <c r="AK615" s="74" t="s">
        <v>101</v>
      </c>
      <c r="AL615" s="15" t="s">
        <v>102</v>
      </c>
    </row>
    <row r="616" spans="34:38" x14ac:dyDescent="0.4">
      <c r="AH616" s="74" t="s">
        <v>98</v>
      </c>
      <c r="AI616" s="74" t="s">
        <v>98</v>
      </c>
      <c r="AJ616" s="74" t="s">
        <v>108</v>
      </c>
      <c r="AK616" s="74" t="s">
        <v>100</v>
      </c>
      <c r="AL616" s="15" t="s">
        <v>102</v>
      </c>
    </row>
    <row r="617" spans="34:38" x14ac:dyDescent="0.4">
      <c r="AH617" s="74" t="s">
        <v>98</v>
      </c>
      <c r="AI617" s="74" t="s">
        <v>98</v>
      </c>
      <c r="AJ617" s="74" t="s">
        <v>108</v>
      </c>
      <c r="AK617" s="74" t="s">
        <v>108</v>
      </c>
      <c r="AL617" s="15" t="s">
        <v>102</v>
      </c>
    </row>
    <row r="618" spans="34:38" x14ac:dyDescent="0.4">
      <c r="AH618" s="74" t="s">
        <v>98</v>
      </c>
      <c r="AI618" s="74" t="s">
        <v>98</v>
      </c>
      <c r="AJ618" s="74" t="s">
        <v>108</v>
      </c>
      <c r="AK618" s="74" t="s">
        <v>105</v>
      </c>
      <c r="AL618" s="15" t="s">
        <v>102</v>
      </c>
    </row>
    <row r="619" spans="34:38" x14ac:dyDescent="0.4">
      <c r="AH619" s="74" t="s">
        <v>98</v>
      </c>
      <c r="AI619" s="74" t="s">
        <v>98</v>
      </c>
      <c r="AJ619" s="74" t="s">
        <v>108</v>
      </c>
      <c r="AK619" s="74" t="s">
        <v>98</v>
      </c>
      <c r="AL619" s="15" t="s">
        <v>102</v>
      </c>
    </row>
    <row r="620" spans="34:38" x14ac:dyDescent="0.4">
      <c r="AH620" s="74" t="s">
        <v>98</v>
      </c>
      <c r="AI620" s="74" t="s">
        <v>98</v>
      </c>
      <c r="AJ620" s="74" t="s">
        <v>105</v>
      </c>
      <c r="AK620" s="74" t="s">
        <v>101</v>
      </c>
      <c r="AL620" s="15" t="s">
        <v>102</v>
      </c>
    </row>
    <row r="621" spans="34:38" x14ac:dyDescent="0.4">
      <c r="AH621" s="74" t="s">
        <v>98</v>
      </c>
      <c r="AI621" s="74" t="s">
        <v>98</v>
      </c>
      <c r="AJ621" s="74" t="s">
        <v>105</v>
      </c>
      <c r="AK621" s="74" t="s">
        <v>100</v>
      </c>
      <c r="AL621" s="15" t="s">
        <v>102</v>
      </c>
    </row>
    <row r="622" spans="34:38" x14ac:dyDescent="0.4">
      <c r="AH622" s="74" t="s">
        <v>98</v>
      </c>
      <c r="AI622" s="74" t="s">
        <v>98</v>
      </c>
      <c r="AJ622" s="74" t="s">
        <v>105</v>
      </c>
      <c r="AK622" s="74" t="s">
        <v>108</v>
      </c>
      <c r="AL622" s="15" t="s">
        <v>102</v>
      </c>
    </row>
    <row r="623" spans="34:38" x14ac:dyDescent="0.4">
      <c r="AH623" s="74" t="s">
        <v>98</v>
      </c>
      <c r="AI623" s="74" t="s">
        <v>98</v>
      </c>
      <c r="AJ623" s="74" t="s">
        <v>105</v>
      </c>
      <c r="AK623" s="74" t="s">
        <v>105</v>
      </c>
      <c r="AL623" s="15" t="s">
        <v>102</v>
      </c>
    </row>
    <row r="624" spans="34:38" x14ac:dyDescent="0.4">
      <c r="AH624" s="74" t="s">
        <v>98</v>
      </c>
      <c r="AI624" s="74" t="s">
        <v>98</v>
      </c>
      <c r="AJ624" s="74" t="s">
        <v>105</v>
      </c>
      <c r="AK624" s="74" t="s">
        <v>98</v>
      </c>
      <c r="AL624" s="15" t="s">
        <v>133</v>
      </c>
    </row>
    <row r="625" spans="34:38" x14ac:dyDescent="0.4">
      <c r="AH625" s="74" t="s">
        <v>98</v>
      </c>
      <c r="AI625" s="74" t="s">
        <v>98</v>
      </c>
      <c r="AJ625" s="74" t="s">
        <v>98</v>
      </c>
      <c r="AK625" s="74" t="s">
        <v>101</v>
      </c>
      <c r="AL625" s="15" t="s">
        <v>102</v>
      </c>
    </row>
    <row r="626" spans="34:38" x14ac:dyDescent="0.4">
      <c r="AH626" s="74" t="s">
        <v>98</v>
      </c>
      <c r="AI626" s="74" t="s">
        <v>98</v>
      </c>
      <c r="AJ626" s="74" t="s">
        <v>98</v>
      </c>
      <c r="AK626" s="74" t="s">
        <v>100</v>
      </c>
      <c r="AL626" s="15" t="s">
        <v>102</v>
      </c>
    </row>
    <row r="627" spans="34:38" x14ac:dyDescent="0.4">
      <c r="AH627" s="74" t="s">
        <v>98</v>
      </c>
      <c r="AI627" s="74" t="s">
        <v>98</v>
      </c>
      <c r="AJ627" s="74" t="s">
        <v>98</v>
      </c>
      <c r="AK627" s="74" t="s">
        <v>108</v>
      </c>
      <c r="AL627" s="15" t="s">
        <v>102</v>
      </c>
    </row>
    <row r="628" spans="34:38" x14ac:dyDescent="0.4">
      <c r="AH628" s="74" t="s">
        <v>98</v>
      </c>
      <c r="AI628" s="74" t="s">
        <v>98</v>
      </c>
      <c r="AJ628" s="74" t="s">
        <v>98</v>
      </c>
      <c r="AK628" s="74" t="s">
        <v>105</v>
      </c>
      <c r="AL628" s="15" t="s">
        <v>102</v>
      </c>
    </row>
    <row r="629" spans="34:38" x14ac:dyDescent="0.4">
      <c r="AH629" s="74" t="s">
        <v>98</v>
      </c>
      <c r="AI629" s="74" t="s">
        <v>98</v>
      </c>
      <c r="AJ629" s="74" t="s">
        <v>98</v>
      </c>
      <c r="AK629" s="74" t="s">
        <v>98</v>
      </c>
      <c r="AL629" s="15" t="s">
        <v>133</v>
      </c>
    </row>
  </sheetData>
  <sheetProtection algorithmName="SHA-512" hashValue="W9GVzykqJvHn6wI8TiQZZaW63RNTOm95TJHsjJ/K2a0zWmKT1OQj6A5fcqQ9UeLPCsFSI8026S0Uc9naKCZumQ==" saltValue="h/wc6+tfmX8a/1xVLj/ydg=="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5"/>
    <col min="2" max="2" width="0" style="15" hidden="1" customWidth="1"/>
    <col min="3" max="3" width="14.21875" style="15" hidden="1" customWidth="1"/>
    <col min="4" max="4" width="20.44140625" style="15" customWidth="1"/>
    <col min="5" max="5" width="26.5546875" style="15" bestFit="1" customWidth="1"/>
    <col min="6" max="6" width="24.5546875" style="15" bestFit="1" customWidth="1"/>
    <col min="7" max="7" width="25.21875" style="15" customWidth="1"/>
    <col min="8" max="8" width="25.77734375" style="15" customWidth="1"/>
    <col min="9" max="9" width="13.21875" style="15" customWidth="1"/>
    <col min="10" max="10" width="13.77734375" style="15" customWidth="1"/>
    <col min="11" max="11" width="17.21875" style="15" customWidth="1"/>
    <col min="12" max="26" width="9" style="15" customWidth="1"/>
    <col min="27" max="27" width="35" style="15" hidden="1" customWidth="1"/>
    <col min="28" max="28" width="17.44140625" style="15" hidden="1" customWidth="1"/>
    <col min="29" max="29" width="27.77734375" style="15" hidden="1" customWidth="1"/>
    <col min="30" max="35" width="9" style="15" hidden="1" customWidth="1"/>
    <col min="36" max="37" width="0" style="15" hidden="1" customWidth="1"/>
    <col min="38" max="16384" width="9" style="15"/>
  </cols>
  <sheetData>
    <row r="2" spans="3:35" x14ac:dyDescent="0.4">
      <c r="D2" s="18" t="s">
        <v>1923</v>
      </c>
      <c r="AA2" s="18" t="s">
        <v>75</v>
      </c>
      <c r="AG2" s="18" t="s">
        <v>76</v>
      </c>
    </row>
    <row r="3" spans="3:35" ht="18" hidden="1" x14ac:dyDescent="0.4">
      <c r="C3" s="195">
        <v>6.1</v>
      </c>
      <c r="D3" s="195">
        <v>6.2</v>
      </c>
      <c r="E3" s="195">
        <v>6.3</v>
      </c>
      <c r="F3" s="195">
        <v>6.4</v>
      </c>
      <c r="G3" s="195">
        <v>6.5</v>
      </c>
      <c r="H3" s="195">
        <v>6.6</v>
      </c>
      <c r="I3" s="195">
        <v>6.7</v>
      </c>
      <c r="J3" s="195">
        <v>6.8</v>
      </c>
      <c r="K3" s="195">
        <v>6</v>
      </c>
      <c r="AH3" s="20"/>
    </row>
    <row r="4" spans="3:35" ht="38.25" customHeight="1" thickBot="1" x14ac:dyDescent="0.45">
      <c r="C4" s="61" t="s">
        <v>44</v>
      </c>
      <c r="D4" s="60" t="s">
        <v>77</v>
      </c>
      <c r="E4" s="98" t="s">
        <v>78</v>
      </c>
      <c r="F4" s="93" t="s">
        <v>79</v>
      </c>
      <c r="G4" s="110" t="s">
        <v>80</v>
      </c>
      <c r="H4" s="93" t="s">
        <v>159</v>
      </c>
      <c r="I4" s="93" t="s">
        <v>82</v>
      </c>
      <c r="J4" s="93" t="s">
        <v>83</v>
      </c>
      <c r="K4" s="62" t="s">
        <v>56</v>
      </c>
      <c r="L4" s="80"/>
      <c r="AA4" s="92" t="s">
        <v>84</v>
      </c>
      <c r="AB4" s="93" t="s">
        <v>85</v>
      </c>
      <c r="AC4" s="93" t="s">
        <v>86</v>
      </c>
      <c r="AD4" s="93" t="s">
        <v>87</v>
      </c>
      <c r="AE4" s="94" t="s">
        <v>56</v>
      </c>
      <c r="AF4" s="24"/>
      <c r="AG4" s="95" t="s">
        <v>160</v>
      </c>
      <c r="AH4" s="79" t="s">
        <v>161</v>
      </c>
      <c r="AI4" s="87" t="s">
        <v>92</v>
      </c>
    </row>
    <row r="5" spans="3:35" ht="17.399999999999999" thickTop="1" x14ac:dyDescent="0.4">
      <c r="C5" s="58" t="str">
        <f>IF('Site and production details'!C5= 0, "", 'Site and production details'!C5)</f>
        <v/>
      </c>
      <c r="D5" s="155"/>
      <c r="E5" s="165" t="s">
        <v>93</v>
      </c>
      <c r="F5" s="192" t="s">
        <v>94</v>
      </c>
      <c r="G5" s="128" t="s">
        <v>160</v>
      </c>
      <c r="H5" s="192" t="s">
        <v>162</v>
      </c>
      <c r="I5" s="192"/>
      <c r="J5" s="192"/>
      <c r="K5" s="174"/>
      <c r="AA5" s="15" t="s">
        <v>97</v>
      </c>
      <c r="AB5" s="76">
        <v>100</v>
      </c>
      <c r="AC5" s="76">
        <v>1000000</v>
      </c>
      <c r="AD5" s="76" t="s">
        <v>98</v>
      </c>
      <c r="AE5" s="15" t="s">
        <v>99</v>
      </c>
      <c r="AG5" s="97" t="s">
        <v>100</v>
      </c>
      <c r="AH5" s="71" t="s">
        <v>100</v>
      </c>
      <c r="AI5" s="88" t="s">
        <v>102</v>
      </c>
    </row>
    <row r="6" spans="3:35" x14ac:dyDescent="0.4">
      <c r="C6" s="58" t="str">
        <f>C5</f>
        <v/>
      </c>
      <c r="D6" s="155"/>
      <c r="E6" s="116" t="str">
        <f>IF(E5 = "Select", "", E5)</f>
        <v/>
      </c>
      <c r="F6" s="31" t="s">
        <v>94</v>
      </c>
      <c r="G6" s="126" t="s">
        <v>160</v>
      </c>
      <c r="H6" s="31" t="s">
        <v>163</v>
      </c>
      <c r="I6" s="31"/>
      <c r="J6" s="31"/>
      <c r="K6" s="175"/>
      <c r="AA6" s="15" t="s">
        <v>97</v>
      </c>
      <c r="AB6" s="15">
        <v>0</v>
      </c>
      <c r="AC6" s="15">
        <v>100</v>
      </c>
      <c r="AD6" s="15" t="s">
        <v>105</v>
      </c>
      <c r="AG6" s="99" t="s">
        <v>100</v>
      </c>
      <c r="AH6" s="59" t="s">
        <v>101</v>
      </c>
      <c r="AI6" s="89" t="s">
        <v>102</v>
      </c>
    </row>
    <row r="7" spans="3:35" x14ac:dyDescent="0.4">
      <c r="C7" s="58" t="str">
        <f t="shared" ref="C7:C14" si="0">C6</f>
        <v/>
      </c>
      <c r="D7" s="155"/>
      <c r="E7" s="116" t="str">
        <f>E6</f>
        <v/>
      </c>
      <c r="F7" s="31" t="s">
        <v>94</v>
      </c>
      <c r="G7" s="125" t="s">
        <v>164</v>
      </c>
      <c r="H7" s="31" t="s">
        <v>165</v>
      </c>
      <c r="I7" s="31"/>
      <c r="J7" s="31"/>
      <c r="K7" s="175"/>
      <c r="AA7" s="15" t="s">
        <v>97</v>
      </c>
      <c r="AB7" s="15">
        <v>-100</v>
      </c>
      <c r="AC7" s="15">
        <v>0</v>
      </c>
      <c r="AD7" s="15" t="s">
        <v>108</v>
      </c>
      <c r="AG7" s="97" t="s">
        <v>100</v>
      </c>
      <c r="AH7" s="71" t="s">
        <v>108</v>
      </c>
      <c r="AI7" s="88" t="s">
        <v>102</v>
      </c>
    </row>
    <row r="8" spans="3:35" x14ac:dyDescent="0.4">
      <c r="C8" s="58" t="str">
        <f t="shared" si="0"/>
        <v/>
      </c>
      <c r="D8" s="155"/>
      <c r="E8" s="116" t="str">
        <f t="shared" ref="E8:E9" si="1">E7</f>
        <v/>
      </c>
      <c r="F8" s="31" t="s">
        <v>94</v>
      </c>
      <c r="G8" s="126" t="s">
        <v>161</v>
      </c>
      <c r="H8" s="31" t="s">
        <v>166</v>
      </c>
      <c r="I8" s="31"/>
      <c r="J8" s="31"/>
      <c r="K8" s="175"/>
      <c r="AA8" s="15" t="s">
        <v>97</v>
      </c>
      <c r="AB8" s="15">
        <v>-150</v>
      </c>
      <c r="AC8" s="15">
        <v>-100</v>
      </c>
      <c r="AD8" s="15" t="s">
        <v>100</v>
      </c>
      <c r="AG8" s="99" t="s">
        <v>100</v>
      </c>
      <c r="AH8" s="59" t="s">
        <v>105</v>
      </c>
      <c r="AI8" s="89" t="s">
        <v>102</v>
      </c>
    </row>
    <row r="9" spans="3:35" x14ac:dyDescent="0.4">
      <c r="C9" s="58" t="str">
        <f t="shared" si="0"/>
        <v/>
      </c>
      <c r="D9" s="155"/>
      <c r="E9" s="116" t="str">
        <f t="shared" si="1"/>
        <v/>
      </c>
      <c r="F9" s="31" t="s">
        <v>94</v>
      </c>
      <c r="G9" s="201" t="s">
        <v>161</v>
      </c>
      <c r="H9" s="31" t="s">
        <v>167</v>
      </c>
      <c r="I9" s="31"/>
      <c r="J9" s="31"/>
      <c r="K9" s="175"/>
      <c r="AA9" s="15" t="s">
        <v>97</v>
      </c>
      <c r="AB9" s="15">
        <v>-10000000</v>
      </c>
      <c r="AC9" s="15">
        <v>-150</v>
      </c>
      <c r="AD9" s="15" t="s">
        <v>101</v>
      </c>
      <c r="AE9" s="15" t="s">
        <v>111</v>
      </c>
      <c r="AG9" s="97" t="s">
        <v>100</v>
      </c>
      <c r="AH9" s="71" t="s">
        <v>98</v>
      </c>
      <c r="AI9" s="88" t="s">
        <v>102</v>
      </c>
    </row>
    <row r="10" spans="3:35" x14ac:dyDescent="0.4">
      <c r="C10" s="58" t="str">
        <f t="shared" si="0"/>
        <v/>
      </c>
      <c r="D10" s="155"/>
      <c r="E10" s="115" t="s">
        <v>97</v>
      </c>
      <c r="F10" s="209" t="s">
        <v>94</v>
      </c>
      <c r="G10" s="204" t="s">
        <v>160</v>
      </c>
      <c r="H10" s="209" t="str">
        <f>H5</f>
        <v>20m inside boundary</v>
      </c>
      <c r="I10" s="209"/>
      <c r="J10" s="209"/>
      <c r="K10" s="174"/>
      <c r="AA10" s="15" t="s">
        <v>113</v>
      </c>
      <c r="AB10" s="21">
        <v>0</v>
      </c>
      <c r="AC10" s="21">
        <v>75.000010000000003</v>
      </c>
      <c r="AD10" s="15" t="s">
        <v>98</v>
      </c>
      <c r="AG10" s="99" t="s">
        <v>101</v>
      </c>
      <c r="AH10" s="59" t="s">
        <v>100</v>
      </c>
      <c r="AI10" s="89" t="s">
        <v>102</v>
      </c>
    </row>
    <row r="11" spans="3:35" x14ac:dyDescent="0.4">
      <c r="C11" s="58" t="str">
        <f t="shared" si="0"/>
        <v/>
      </c>
      <c r="D11" s="155"/>
      <c r="E11" s="116" t="s">
        <v>97</v>
      </c>
      <c r="F11" s="210" t="s">
        <v>94</v>
      </c>
      <c r="G11" s="203" t="s">
        <v>160</v>
      </c>
      <c r="H11" s="210" t="str">
        <f t="shared" ref="H11:H14" si="2">H6</f>
        <v>10m inside boundary</v>
      </c>
      <c r="I11" s="210"/>
      <c r="J11" s="210"/>
      <c r="K11" s="175"/>
      <c r="AA11" s="15" t="s">
        <v>113</v>
      </c>
      <c r="AB11" s="21">
        <v>75.000010000000003</v>
      </c>
      <c r="AC11" s="21">
        <v>250.00001</v>
      </c>
      <c r="AD11" s="15" t="s">
        <v>105</v>
      </c>
      <c r="AG11" s="97" t="s">
        <v>101</v>
      </c>
      <c r="AH11" s="71" t="s">
        <v>101</v>
      </c>
      <c r="AI11" s="88" t="s">
        <v>102</v>
      </c>
    </row>
    <row r="12" spans="3:35" x14ac:dyDescent="0.4">
      <c r="C12" s="58" t="str">
        <f t="shared" si="0"/>
        <v/>
      </c>
      <c r="D12" s="155"/>
      <c r="E12" s="116" t="s">
        <v>97</v>
      </c>
      <c r="F12" s="210" t="s">
        <v>94</v>
      </c>
      <c r="G12" s="202" t="s">
        <v>164</v>
      </c>
      <c r="H12" s="210" t="str">
        <f t="shared" si="2"/>
        <v>0m on boundary</v>
      </c>
      <c r="I12" s="210"/>
      <c r="J12" s="210"/>
      <c r="K12" s="175"/>
      <c r="AA12" s="15" t="s">
        <v>113</v>
      </c>
      <c r="AB12" s="21">
        <v>250.00001</v>
      </c>
      <c r="AC12" s="21">
        <v>500.00000999999997</v>
      </c>
      <c r="AD12" s="15" t="s">
        <v>108</v>
      </c>
      <c r="AG12" s="99" t="s">
        <v>101</v>
      </c>
      <c r="AH12" s="59" t="s">
        <v>108</v>
      </c>
      <c r="AI12" s="89" t="s">
        <v>102</v>
      </c>
    </row>
    <row r="13" spans="3:35" x14ac:dyDescent="0.4">
      <c r="C13" s="58" t="str">
        <f t="shared" si="0"/>
        <v/>
      </c>
      <c r="D13" s="155"/>
      <c r="E13" s="116" t="s">
        <v>97</v>
      </c>
      <c r="F13" s="210" t="s">
        <v>94</v>
      </c>
      <c r="G13" s="203" t="s">
        <v>161</v>
      </c>
      <c r="H13" s="210" t="str">
        <f t="shared" si="2"/>
        <v>10m outside boundary</v>
      </c>
      <c r="I13" s="210"/>
      <c r="J13" s="210"/>
      <c r="K13" s="175"/>
      <c r="AA13" s="15" t="s">
        <v>113</v>
      </c>
      <c r="AB13" s="21">
        <v>500.00000999999997</v>
      </c>
      <c r="AC13" s="21">
        <v>1100.00001</v>
      </c>
      <c r="AD13" s="15" t="s">
        <v>100</v>
      </c>
      <c r="AG13" s="97" t="s">
        <v>101</v>
      </c>
      <c r="AH13" s="71" t="s">
        <v>105</v>
      </c>
      <c r="AI13" s="88" t="s">
        <v>102</v>
      </c>
    </row>
    <row r="14" spans="3:35" x14ac:dyDescent="0.4">
      <c r="C14" s="58" t="str">
        <f t="shared" si="0"/>
        <v/>
      </c>
      <c r="D14" s="155"/>
      <c r="E14" s="117" t="s">
        <v>97</v>
      </c>
      <c r="F14" s="211" t="s">
        <v>94</v>
      </c>
      <c r="G14" s="205" t="s">
        <v>161</v>
      </c>
      <c r="H14" s="211" t="str">
        <f t="shared" si="2"/>
        <v>20m outside boundary</v>
      </c>
      <c r="I14" s="211"/>
      <c r="J14" s="211"/>
      <c r="K14" s="176"/>
      <c r="AA14" s="15" t="s">
        <v>113</v>
      </c>
      <c r="AB14" s="21">
        <v>1100.00001</v>
      </c>
      <c r="AC14" s="21">
        <v>1000000</v>
      </c>
      <c r="AD14" s="15" t="s">
        <v>101</v>
      </c>
      <c r="AE14" s="15" t="s">
        <v>99</v>
      </c>
      <c r="AG14" s="99" t="s">
        <v>101</v>
      </c>
      <c r="AH14" s="59" t="s">
        <v>98</v>
      </c>
      <c r="AI14" s="89" t="s">
        <v>102</v>
      </c>
    </row>
    <row r="15" spans="3:35" x14ac:dyDescent="0.4">
      <c r="AA15" s="15" t="s">
        <v>114</v>
      </c>
      <c r="AB15" s="21">
        <v>0</v>
      </c>
      <c r="AC15" s="107">
        <v>750.00000999999997</v>
      </c>
      <c r="AD15" s="76" t="s">
        <v>98</v>
      </c>
      <c r="AE15" s="15" t="s">
        <v>111</v>
      </c>
      <c r="AG15" s="97" t="s">
        <v>108</v>
      </c>
      <c r="AH15" s="71" t="s">
        <v>100</v>
      </c>
      <c r="AI15" s="88" t="s">
        <v>102</v>
      </c>
    </row>
    <row r="16" spans="3:35" x14ac:dyDescent="0.4">
      <c r="D16" s="18" t="s">
        <v>1924</v>
      </c>
      <c r="AA16" s="15" t="s">
        <v>114</v>
      </c>
      <c r="AB16" s="21">
        <v>750.00000999999997</v>
      </c>
      <c r="AC16" s="21">
        <v>1500.00001</v>
      </c>
      <c r="AD16" s="15" t="s">
        <v>105</v>
      </c>
      <c r="AG16" s="99" t="s">
        <v>108</v>
      </c>
      <c r="AH16" s="59" t="s">
        <v>101</v>
      </c>
      <c r="AI16" s="89" t="s">
        <v>102</v>
      </c>
    </row>
    <row r="17" spans="3:35" hidden="1" x14ac:dyDescent="0.4">
      <c r="C17" s="15">
        <v>6.11</v>
      </c>
      <c r="D17" s="15">
        <v>6.12</v>
      </c>
      <c r="E17" s="15">
        <v>6.13</v>
      </c>
      <c r="F17" s="15">
        <v>6.14</v>
      </c>
      <c r="G17" s="15">
        <v>6.15</v>
      </c>
      <c r="H17" s="15">
        <v>6.16</v>
      </c>
      <c r="I17" s="15">
        <v>6.17</v>
      </c>
      <c r="J17" s="15">
        <v>6.18</v>
      </c>
      <c r="K17" s="15">
        <v>6.19</v>
      </c>
      <c r="AA17" s="15" t="s">
        <v>114</v>
      </c>
      <c r="AB17" s="21">
        <v>1500.00001</v>
      </c>
      <c r="AC17" s="21">
        <v>3000.0000100000002</v>
      </c>
      <c r="AD17" s="15" t="s">
        <v>108</v>
      </c>
      <c r="AG17" s="97" t="s">
        <v>108</v>
      </c>
      <c r="AH17" s="71" t="s">
        <v>108</v>
      </c>
      <c r="AI17" s="88" t="s">
        <v>133</v>
      </c>
    </row>
    <row r="18" spans="3:35" ht="33.6" x14ac:dyDescent="0.4">
      <c r="C18" s="61" t="s">
        <v>44</v>
      </c>
      <c r="D18" s="60" t="s">
        <v>77</v>
      </c>
      <c r="E18" s="110" t="s">
        <v>115</v>
      </c>
      <c r="F18" s="101" t="s">
        <v>79</v>
      </c>
      <c r="G18" s="110" t="s">
        <v>80</v>
      </c>
      <c r="H18" s="101" t="s">
        <v>159</v>
      </c>
      <c r="I18" s="101" t="s">
        <v>82</v>
      </c>
      <c r="J18" s="101" t="s">
        <v>83</v>
      </c>
      <c r="K18" s="62" t="s">
        <v>56</v>
      </c>
      <c r="AA18" s="15" t="s">
        <v>114</v>
      </c>
      <c r="AB18" s="21">
        <v>3000.0000100000002</v>
      </c>
      <c r="AC18" s="21">
        <v>6000.0000099999997</v>
      </c>
      <c r="AD18" s="15" t="s">
        <v>100</v>
      </c>
      <c r="AG18" s="99" t="s">
        <v>108</v>
      </c>
      <c r="AH18" s="59" t="s">
        <v>105</v>
      </c>
      <c r="AI18" s="89" t="s">
        <v>133</v>
      </c>
    </row>
    <row r="19" spans="3:35" x14ac:dyDescent="0.4">
      <c r="C19" s="58" t="str">
        <f>C5</f>
        <v/>
      </c>
      <c r="D19" s="155"/>
      <c r="E19" s="115" t="str">
        <f>IF(E5 = "Select", "", E5)</f>
        <v/>
      </c>
      <c r="F19" s="192" t="s">
        <v>116</v>
      </c>
      <c r="G19" s="128" t="s">
        <v>160</v>
      </c>
      <c r="H19" s="192" t="s">
        <v>162</v>
      </c>
      <c r="I19" s="192"/>
      <c r="J19" s="192"/>
      <c r="K19" s="174"/>
      <c r="AA19" s="15" t="s">
        <v>114</v>
      </c>
      <c r="AB19" s="21">
        <v>6000.0000099999997</v>
      </c>
      <c r="AC19" s="21">
        <v>1000000</v>
      </c>
      <c r="AD19" s="15" t="s">
        <v>101</v>
      </c>
      <c r="AE19" s="15" t="s">
        <v>99</v>
      </c>
      <c r="AG19" s="97" t="s">
        <v>108</v>
      </c>
      <c r="AH19" s="71" t="s">
        <v>98</v>
      </c>
      <c r="AI19" s="88" t="s">
        <v>133</v>
      </c>
    </row>
    <row r="20" spans="3:35" x14ac:dyDescent="0.4">
      <c r="C20" s="58" t="str">
        <f>C19</f>
        <v/>
      </c>
      <c r="D20" s="155"/>
      <c r="E20" s="116" t="str">
        <f>E19</f>
        <v/>
      </c>
      <c r="F20" s="31" t="s">
        <v>116</v>
      </c>
      <c r="G20" s="126" t="s">
        <v>160</v>
      </c>
      <c r="H20" s="31" t="s">
        <v>163</v>
      </c>
      <c r="I20" s="31"/>
      <c r="J20" s="31"/>
      <c r="K20" s="175"/>
      <c r="AG20" s="99" t="s">
        <v>105</v>
      </c>
      <c r="AH20" s="59" t="s">
        <v>100</v>
      </c>
      <c r="AI20" s="89" t="s">
        <v>102</v>
      </c>
    </row>
    <row r="21" spans="3:35" x14ac:dyDescent="0.4">
      <c r="C21" s="58" t="str">
        <f t="shared" ref="C21:C48" si="3">C20</f>
        <v/>
      </c>
      <c r="D21" s="155"/>
      <c r="E21" s="116" t="str">
        <f t="shared" ref="E21:E33" si="4">E20</f>
        <v/>
      </c>
      <c r="F21" s="31" t="s">
        <v>116</v>
      </c>
      <c r="G21" s="125" t="s">
        <v>164</v>
      </c>
      <c r="H21" s="31" t="s">
        <v>165</v>
      </c>
      <c r="I21" s="31"/>
      <c r="J21" s="31"/>
      <c r="K21" s="175"/>
      <c r="AA21" s="18" t="s">
        <v>118</v>
      </c>
      <c r="AG21" s="97" t="s">
        <v>105</v>
      </c>
      <c r="AH21" s="71" t="s">
        <v>101</v>
      </c>
      <c r="AI21" s="88" t="s">
        <v>102</v>
      </c>
    </row>
    <row r="22" spans="3:35" x14ac:dyDescent="0.4">
      <c r="C22" s="58" t="str">
        <f t="shared" si="3"/>
        <v/>
      </c>
      <c r="D22" s="155"/>
      <c r="E22" s="116" t="str">
        <f t="shared" si="4"/>
        <v/>
      </c>
      <c r="F22" s="31" t="s">
        <v>116</v>
      </c>
      <c r="G22" s="126" t="s">
        <v>161</v>
      </c>
      <c r="H22" s="31" t="s">
        <v>166</v>
      </c>
      <c r="I22" s="31"/>
      <c r="J22" s="31"/>
      <c r="K22" s="175"/>
      <c r="AG22" s="99" t="s">
        <v>105</v>
      </c>
      <c r="AH22" s="59" t="s">
        <v>108</v>
      </c>
      <c r="AI22" s="89" t="s">
        <v>133</v>
      </c>
    </row>
    <row r="23" spans="3:35" x14ac:dyDescent="0.4">
      <c r="C23" s="58" t="str">
        <f t="shared" si="3"/>
        <v/>
      </c>
      <c r="D23" s="155"/>
      <c r="E23" s="116" t="str">
        <f t="shared" si="4"/>
        <v/>
      </c>
      <c r="F23" s="193" t="s">
        <v>116</v>
      </c>
      <c r="G23" s="129" t="s">
        <v>161</v>
      </c>
      <c r="H23" s="193" t="s">
        <v>167</v>
      </c>
      <c r="I23" s="193"/>
      <c r="J23" s="193"/>
      <c r="K23" s="176"/>
      <c r="AA23" s="15" t="s">
        <v>87</v>
      </c>
      <c r="AB23" s="84" t="s">
        <v>119</v>
      </c>
      <c r="AC23" s="15" t="s">
        <v>120</v>
      </c>
      <c r="AD23" s="15" t="s">
        <v>121</v>
      </c>
      <c r="AE23" s="15" t="s">
        <v>56</v>
      </c>
      <c r="AG23" s="97" t="s">
        <v>105</v>
      </c>
      <c r="AH23" s="71" t="s">
        <v>105</v>
      </c>
      <c r="AI23" s="88" t="s">
        <v>133</v>
      </c>
    </row>
    <row r="24" spans="3:35" x14ac:dyDescent="0.4">
      <c r="C24" s="58" t="str">
        <f t="shared" si="3"/>
        <v/>
      </c>
      <c r="D24" s="155"/>
      <c r="E24" s="116" t="str">
        <f t="shared" si="4"/>
        <v/>
      </c>
      <c r="F24" s="192" t="s">
        <v>117</v>
      </c>
      <c r="G24" s="124" t="s">
        <v>160</v>
      </c>
      <c r="H24" s="192" t="s">
        <v>162</v>
      </c>
      <c r="I24" s="192"/>
      <c r="J24" s="192"/>
      <c r="K24" s="174"/>
      <c r="AA24" s="15" t="s">
        <v>101</v>
      </c>
      <c r="AB24" s="15">
        <v>4.0000099999999996</v>
      </c>
      <c r="AC24" s="15">
        <v>6</v>
      </c>
      <c r="AD24" s="42">
        <v>5</v>
      </c>
      <c r="AE24" s="15" t="s">
        <v>99</v>
      </c>
      <c r="AG24" s="99" t="s">
        <v>105</v>
      </c>
      <c r="AH24" s="59" t="s">
        <v>98</v>
      </c>
      <c r="AI24" s="89" t="s">
        <v>133</v>
      </c>
    </row>
    <row r="25" spans="3:35" x14ac:dyDescent="0.4">
      <c r="C25" s="58" t="str">
        <f t="shared" si="3"/>
        <v/>
      </c>
      <c r="D25" s="155"/>
      <c r="E25" s="116" t="str">
        <f t="shared" si="4"/>
        <v/>
      </c>
      <c r="F25" s="31" t="s">
        <v>117</v>
      </c>
      <c r="G25" s="125" t="s">
        <v>160</v>
      </c>
      <c r="H25" s="31" t="s">
        <v>163</v>
      </c>
      <c r="I25" s="31"/>
      <c r="J25" s="31"/>
      <c r="K25" s="175"/>
      <c r="AA25" s="15" t="s">
        <v>100</v>
      </c>
      <c r="AB25" s="15">
        <v>3.1</v>
      </c>
      <c r="AC25" s="15">
        <v>4.0000099999999996</v>
      </c>
      <c r="AD25" s="42">
        <v>4</v>
      </c>
      <c r="AG25" s="97" t="s">
        <v>98</v>
      </c>
      <c r="AH25" s="71" t="s">
        <v>100</v>
      </c>
      <c r="AI25" s="88" t="s">
        <v>102</v>
      </c>
    </row>
    <row r="26" spans="3:35" x14ac:dyDescent="0.4">
      <c r="C26" s="58" t="str">
        <f t="shared" si="3"/>
        <v/>
      </c>
      <c r="D26" s="155"/>
      <c r="E26" s="116" t="str">
        <f t="shared" si="4"/>
        <v/>
      </c>
      <c r="F26" s="31" t="s">
        <v>117</v>
      </c>
      <c r="G26" s="126" t="s">
        <v>164</v>
      </c>
      <c r="H26" s="31" t="s">
        <v>165</v>
      </c>
      <c r="I26" s="31"/>
      <c r="J26" s="31"/>
      <c r="K26" s="175"/>
      <c r="AA26" s="15" t="s">
        <v>108</v>
      </c>
      <c r="AB26" s="15">
        <v>2.1</v>
      </c>
      <c r="AC26" s="15">
        <v>3.09999</v>
      </c>
      <c r="AD26" s="42">
        <v>3</v>
      </c>
      <c r="AG26" s="99" t="s">
        <v>98</v>
      </c>
      <c r="AH26" s="59" t="s">
        <v>101</v>
      </c>
      <c r="AI26" s="89" t="s">
        <v>102</v>
      </c>
    </row>
    <row r="27" spans="3:35" x14ac:dyDescent="0.4">
      <c r="C27" s="58" t="str">
        <f t="shared" si="3"/>
        <v/>
      </c>
      <c r="D27" s="155"/>
      <c r="E27" s="116" t="str">
        <f t="shared" si="4"/>
        <v/>
      </c>
      <c r="F27" s="31" t="s">
        <v>117</v>
      </c>
      <c r="G27" s="125" t="s">
        <v>161</v>
      </c>
      <c r="H27" s="31" t="s">
        <v>166</v>
      </c>
      <c r="I27" s="31"/>
      <c r="J27" s="31"/>
      <c r="K27" s="175"/>
      <c r="AA27" s="15" t="s">
        <v>105</v>
      </c>
      <c r="AB27" s="15">
        <v>1.1000000000000001</v>
      </c>
      <c r="AC27" s="15">
        <v>2.09999</v>
      </c>
      <c r="AD27" s="42">
        <v>2</v>
      </c>
      <c r="AG27" s="97" t="s">
        <v>98</v>
      </c>
      <c r="AH27" s="71" t="s">
        <v>108</v>
      </c>
      <c r="AI27" s="88" t="s">
        <v>133</v>
      </c>
    </row>
    <row r="28" spans="3:35" x14ac:dyDescent="0.4">
      <c r="C28" s="58" t="str">
        <f t="shared" si="3"/>
        <v/>
      </c>
      <c r="D28" s="155"/>
      <c r="E28" s="116" t="str">
        <f t="shared" si="4"/>
        <v/>
      </c>
      <c r="F28" s="193" t="s">
        <v>117</v>
      </c>
      <c r="G28" s="127" t="s">
        <v>161</v>
      </c>
      <c r="H28" s="193" t="s">
        <v>167</v>
      </c>
      <c r="I28" s="193"/>
      <c r="J28" s="193"/>
      <c r="K28" s="176"/>
      <c r="AA28" s="15" t="s">
        <v>98</v>
      </c>
      <c r="AB28" s="15">
        <v>0</v>
      </c>
      <c r="AC28" s="15">
        <v>1.09999</v>
      </c>
      <c r="AD28" s="42">
        <v>1</v>
      </c>
      <c r="AE28" s="15" t="s">
        <v>123</v>
      </c>
      <c r="AG28" s="99" t="s">
        <v>98</v>
      </c>
      <c r="AH28" s="59" t="s">
        <v>105</v>
      </c>
      <c r="AI28" s="89" t="s">
        <v>133</v>
      </c>
    </row>
    <row r="29" spans="3:35" x14ac:dyDescent="0.4">
      <c r="C29" s="58" t="str">
        <f t="shared" si="3"/>
        <v/>
      </c>
      <c r="D29" s="155"/>
      <c r="E29" s="116" t="str">
        <f t="shared" si="4"/>
        <v/>
      </c>
      <c r="F29" s="192" t="s">
        <v>122</v>
      </c>
      <c r="G29" s="128" t="s">
        <v>160</v>
      </c>
      <c r="H29" s="192" t="s">
        <v>162</v>
      </c>
      <c r="I29" s="192"/>
      <c r="J29" s="192"/>
      <c r="K29" s="174"/>
      <c r="AG29" s="100" t="s">
        <v>98</v>
      </c>
      <c r="AH29" s="90" t="s">
        <v>98</v>
      </c>
      <c r="AI29" s="91" t="s">
        <v>133</v>
      </c>
    </row>
    <row r="30" spans="3:35" x14ac:dyDescent="0.4">
      <c r="C30" s="58" t="str">
        <f t="shared" si="3"/>
        <v/>
      </c>
      <c r="D30" s="155"/>
      <c r="E30" s="116" t="str">
        <f t="shared" si="4"/>
        <v/>
      </c>
      <c r="F30" s="31" t="s">
        <v>122</v>
      </c>
      <c r="G30" s="126" t="s">
        <v>160</v>
      </c>
      <c r="H30" s="31" t="s">
        <v>163</v>
      </c>
      <c r="I30" s="31"/>
      <c r="J30" s="31"/>
      <c r="K30" s="175"/>
    </row>
    <row r="31" spans="3:35" x14ac:dyDescent="0.4">
      <c r="C31" s="58" t="str">
        <f t="shared" si="3"/>
        <v/>
      </c>
      <c r="D31" s="155"/>
      <c r="E31" s="116" t="str">
        <f t="shared" si="4"/>
        <v/>
      </c>
      <c r="F31" s="31" t="s">
        <v>122</v>
      </c>
      <c r="G31" s="125" t="s">
        <v>164</v>
      </c>
      <c r="H31" s="31" t="s">
        <v>165</v>
      </c>
      <c r="I31" s="31"/>
      <c r="J31" s="31"/>
      <c r="K31" s="175"/>
    </row>
    <row r="32" spans="3:35" x14ac:dyDescent="0.4">
      <c r="C32" s="58" t="str">
        <f t="shared" si="3"/>
        <v/>
      </c>
      <c r="D32" s="155"/>
      <c r="E32" s="116" t="str">
        <f t="shared" si="4"/>
        <v/>
      </c>
      <c r="F32" s="31" t="s">
        <v>122</v>
      </c>
      <c r="G32" s="126" t="s">
        <v>161</v>
      </c>
      <c r="H32" s="31" t="s">
        <v>166</v>
      </c>
      <c r="I32" s="31"/>
      <c r="J32" s="31"/>
      <c r="K32" s="175"/>
    </row>
    <row r="33" spans="3:11" x14ac:dyDescent="0.4">
      <c r="C33" s="58" t="str">
        <f t="shared" si="3"/>
        <v/>
      </c>
      <c r="D33" s="155"/>
      <c r="E33" s="117" t="str">
        <f t="shared" si="4"/>
        <v/>
      </c>
      <c r="F33" s="31" t="s">
        <v>122</v>
      </c>
      <c r="G33" s="201" t="s">
        <v>161</v>
      </c>
      <c r="H33" s="31" t="s">
        <v>167</v>
      </c>
      <c r="I33" s="31"/>
      <c r="J33" s="31"/>
      <c r="K33" s="175"/>
    </row>
    <row r="34" spans="3:11" x14ac:dyDescent="0.4">
      <c r="C34" s="58" t="str">
        <f t="shared" si="3"/>
        <v/>
      </c>
      <c r="D34" s="155"/>
      <c r="E34" s="115" t="s">
        <v>97</v>
      </c>
      <c r="F34" s="209" t="s">
        <v>116</v>
      </c>
      <c r="G34" s="196" t="s">
        <v>160</v>
      </c>
      <c r="H34" s="209" t="str">
        <f>H19</f>
        <v>20m inside boundary</v>
      </c>
      <c r="I34" s="209"/>
      <c r="J34" s="209"/>
      <c r="K34" s="174"/>
    </row>
    <row r="35" spans="3:11" x14ac:dyDescent="0.4">
      <c r="C35" s="58" t="str">
        <f t="shared" si="3"/>
        <v/>
      </c>
      <c r="D35" s="155"/>
      <c r="E35" s="116" t="s">
        <v>97</v>
      </c>
      <c r="F35" s="210" t="s">
        <v>116</v>
      </c>
      <c r="G35" s="197" t="s">
        <v>160</v>
      </c>
      <c r="H35" s="210" t="str">
        <f t="shared" ref="H35:H48" si="5">H20</f>
        <v>10m inside boundary</v>
      </c>
      <c r="I35" s="210"/>
      <c r="J35" s="210"/>
      <c r="K35" s="175"/>
    </row>
    <row r="36" spans="3:11" x14ac:dyDescent="0.4">
      <c r="C36" s="58" t="str">
        <f t="shared" si="3"/>
        <v/>
      </c>
      <c r="D36" s="155"/>
      <c r="E36" s="116" t="s">
        <v>97</v>
      </c>
      <c r="F36" s="210" t="s">
        <v>116</v>
      </c>
      <c r="G36" s="198" t="s">
        <v>164</v>
      </c>
      <c r="H36" s="210" t="str">
        <f t="shared" si="5"/>
        <v>0m on boundary</v>
      </c>
      <c r="I36" s="210"/>
      <c r="J36" s="210"/>
      <c r="K36" s="175"/>
    </row>
    <row r="37" spans="3:11" x14ac:dyDescent="0.4">
      <c r="C37" s="58" t="str">
        <f t="shared" si="3"/>
        <v/>
      </c>
      <c r="D37" s="155"/>
      <c r="E37" s="116" t="s">
        <v>97</v>
      </c>
      <c r="F37" s="210" t="s">
        <v>116</v>
      </c>
      <c r="G37" s="197" t="s">
        <v>161</v>
      </c>
      <c r="H37" s="210" t="str">
        <f t="shared" si="5"/>
        <v>10m outside boundary</v>
      </c>
      <c r="I37" s="210"/>
      <c r="J37" s="210"/>
      <c r="K37" s="175"/>
    </row>
    <row r="38" spans="3:11" x14ac:dyDescent="0.4">
      <c r="C38" s="58" t="str">
        <f t="shared" si="3"/>
        <v/>
      </c>
      <c r="D38" s="155"/>
      <c r="E38" s="116" t="s">
        <v>97</v>
      </c>
      <c r="F38" s="211" t="s">
        <v>116</v>
      </c>
      <c r="G38" s="145" t="s">
        <v>161</v>
      </c>
      <c r="H38" s="211" t="str">
        <f t="shared" si="5"/>
        <v>20m outside boundary</v>
      </c>
      <c r="I38" s="211"/>
      <c r="J38" s="211"/>
      <c r="K38" s="176"/>
    </row>
    <row r="39" spans="3:11" x14ac:dyDescent="0.4">
      <c r="C39" s="58" t="str">
        <f t="shared" si="3"/>
        <v/>
      </c>
      <c r="D39" s="155"/>
      <c r="E39" s="116" t="s">
        <v>97</v>
      </c>
      <c r="F39" s="209" t="s">
        <v>117</v>
      </c>
      <c r="G39" s="199" t="s">
        <v>160</v>
      </c>
      <c r="H39" s="209" t="str">
        <f t="shared" si="5"/>
        <v>20m inside boundary</v>
      </c>
      <c r="I39" s="209"/>
      <c r="J39" s="209"/>
      <c r="K39" s="174"/>
    </row>
    <row r="40" spans="3:11" x14ac:dyDescent="0.4">
      <c r="C40" s="58" t="str">
        <f t="shared" si="3"/>
        <v/>
      </c>
      <c r="D40" s="155"/>
      <c r="E40" s="116" t="s">
        <v>97</v>
      </c>
      <c r="F40" s="210" t="s">
        <v>117</v>
      </c>
      <c r="G40" s="198" t="s">
        <v>160</v>
      </c>
      <c r="H40" s="210" t="str">
        <f t="shared" si="5"/>
        <v>10m inside boundary</v>
      </c>
      <c r="I40" s="210"/>
      <c r="J40" s="210"/>
      <c r="K40" s="175"/>
    </row>
    <row r="41" spans="3:11" x14ac:dyDescent="0.4">
      <c r="C41" s="58" t="str">
        <f t="shared" si="3"/>
        <v/>
      </c>
      <c r="D41" s="155"/>
      <c r="E41" s="116" t="s">
        <v>97</v>
      </c>
      <c r="F41" s="210" t="s">
        <v>117</v>
      </c>
      <c r="G41" s="197" t="s">
        <v>164</v>
      </c>
      <c r="H41" s="210" t="str">
        <f t="shared" si="5"/>
        <v>0m on boundary</v>
      </c>
      <c r="I41" s="210"/>
      <c r="J41" s="210"/>
      <c r="K41" s="175"/>
    </row>
    <row r="42" spans="3:11" x14ac:dyDescent="0.4">
      <c r="C42" s="58" t="str">
        <f t="shared" si="3"/>
        <v/>
      </c>
      <c r="D42" s="155"/>
      <c r="E42" s="116" t="s">
        <v>97</v>
      </c>
      <c r="F42" s="210" t="s">
        <v>117</v>
      </c>
      <c r="G42" s="198" t="s">
        <v>161</v>
      </c>
      <c r="H42" s="210" t="str">
        <f t="shared" si="5"/>
        <v>10m outside boundary</v>
      </c>
      <c r="I42" s="210"/>
      <c r="J42" s="210"/>
      <c r="K42" s="175"/>
    </row>
    <row r="43" spans="3:11" x14ac:dyDescent="0.4">
      <c r="C43" s="58" t="str">
        <f t="shared" si="3"/>
        <v/>
      </c>
      <c r="D43" s="155"/>
      <c r="E43" s="116" t="s">
        <v>97</v>
      </c>
      <c r="F43" s="211" t="s">
        <v>117</v>
      </c>
      <c r="G43" s="200" t="s">
        <v>161</v>
      </c>
      <c r="H43" s="211" t="str">
        <f t="shared" si="5"/>
        <v>20m outside boundary</v>
      </c>
      <c r="I43" s="211"/>
      <c r="J43" s="211"/>
      <c r="K43" s="176"/>
    </row>
    <row r="44" spans="3:11" x14ac:dyDescent="0.4">
      <c r="C44" s="58" t="str">
        <f t="shared" si="3"/>
        <v/>
      </c>
      <c r="D44" s="155"/>
      <c r="E44" s="116" t="s">
        <v>97</v>
      </c>
      <c r="F44" s="209" t="s">
        <v>122</v>
      </c>
      <c r="G44" s="196" t="s">
        <v>160</v>
      </c>
      <c r="H44" s="209" t="str">
        <f t="shared" si="5"/>
        <v>20m inside boundary</v>
      </c>
      <c r="I44" s="209"/>
      <c r="J44" s="209"/>
      <c r="K44" s="174"/>
    </row>
    <row r="45" spans="3:11" x14ac:dyDescent="0.4">
      <c r="C45" s="58" t="str">
        <f t="shared" si="3"/>
        <v/>
      </c>
      <c r="D45" s="155"/>
      <c r="E45" s="116" t="s">
        <v>97</v>
      </c>
      <c r="F45" s="210" t="s">
        <v>122</v>
      </c>
      <c r="G45" s="197" t="s">
        <v>160</v>
      </c>
      <c r="H45" s="210" t="str">
        <f t="shared" si="5"/>
        <v>10m inside boundary</v>
      </c>
      <c r="I45" s="210"/>
      <c r="J45" s="210"/>
      <c r="K45" s="175"/>
    </row>
    <row r="46" spans="3:11" x14ac:dyDescent="0.4">
      <c r="C46" s="58" t="str">
        <f t="shared" si="3"/>
        <v/>
      </c>
      <c r="D46" s="155"/>
      <c r="E46" s="116" t="s">
        <v>97</v>
      </c>
      <c r="F46" s="210" t="s">
        <v>122</v>
      </c>
      <c r="G46" s="198" t="s">
        <v>164</v>
      </c>
      <c r="H46" s="210" t="str">
        <f t="shared" si="5"/>
        <v>0m on boundary</v>
      </c>
      <c r="I46" s="210"/>
      <c r="J46" s="210"/>
      <c r="K46" s="175"/>
    </row>
    <row r="47" spans="3:11" x14ac:dyDescent="0.4">
      <c r="C47" s="58" t="str">
        <f t="shared" si="3"/>
        <v/>
      </c>
      <c r="D47" s="155"/>
      <c r="E47" s="116" t="s">
        <v>97</v>
      </c>
      <c r="F47" s="210" t="s">
        <v>122</v>
      </c>
      <c r="G47" s="197" t="s">
        <v>161</v>
      </c>
      <c r="H47" s="210" t="str">
        <f t="shared" si="5"/>
        <v>10m outside boundary</v>
      </c>
      <c r="I47" s="210"/>
      <c r="J47" s="210"/>
      <c r="K47" s="175"/>
    </row>
    <row r="48" spans="3:11" x14ac:dyDescent="0.4">
      <c r="C48" s="58" t="str">
        <f t="shared" si="3"/>
        <v/>
      </c>
      <c r="D48" s="155"/>
      <c r="E48" s="117" t="s">
        <v>97</v>
      </c>
      <c r="F48" s="211" t="s">
        <v>122</v>
      </c>
      <c r="G48" s="145" t="s">
        <v>161</v>
      </c>
      <c r="H48" s="211" t="str">
        <f t="shared" si="5"/>
        <v>20m outside boundary</v>
      </c>
      <c r="I48" s="211"/>
      <c r="J48" s="211"/>
      <c r="K48" s="176"/>
    </row>
    <row r="50" spans="3:8" x14ac:dyDescent="0.4">
      <c r="D50" s="18" t="s">
        <v>1925</v>
      </c>
      <c r="G50" s="40"/>
      <c r="H50" s="40"/>
    </row>
    <row r="51" spans="3:8" hidden="1" x14ac:dyDescent="0.4">
      <c r="C51" s="15">
        <v>6.21</v>
      </c>
      <c r="D51" s="15">
        <v>6.22</v>
      </c>
      <c r="E51" s="15">
        <v>6.23</v>
      </c>
      <c r="F51" s="15">
        <v>6.24</v>
      </c>
      <c r="G51" s="15">
        <v>6.25</v>
      </c>
      <c r="H51" s="15">
        <v>6.26</v>
      </c>
    </row>
    <row r="52" spans="3:8" x14ac:dyDescent="0.4">
      <c r="C52" s="61" t="s">
        <v>44</v>
      </c>
      <c r="D52" s="61" t="s">
        <v>115</v>
      </c>
      <c r="E52" s="61" t="s">
        <v>80</v>
      </c>
      <c r="F52" s="61" t="s">
        <v>124</v>
      </c>
      <c r="G52" s="61" t="s">
        <v>125</v>
      </c>
      <c r="H52" s="61" t="s">
        <v>126</v>
      </c>
    </row>
    <row r="53" spans="3:8" x14ac:dyDescent="0.4">
      <c r="C53" s="77" t="str">
        <f>C5</f>
        <v/>
      </c>
      <c r="D53" s="77" t="str">
        <f>E6</f>
        <v/>
      </c>
      <c r="E53" s="77" t="str">
        <f>G5</f>
        <v>Inside site boundary</v>
      </c>
      <c r="F53" s="78" t="str">
        <f>IFERROR(AVERAGE(I5:J6,I19:J20,I24:J25,I29:J30),"")</f>
        <v/>
      </c>
      <c r="G53" s="58"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7" t="str" cm="1">
        <f t="array" ref="H53">IFERROR(_xlfn.IFS(Table4771[[#This Row],[EQS category]]="Bad",5, Table4771[[#This Row],[EQS category]]="Poor",4, Table4771[[#This Row],[EQS category]]="Moderate",3, Table4771[[#This Row],[EQS category]]="Good",2, Table4771[[#This Row],[EQS category]]="High",1),"")</f>
        <v/>
      </c>
    </row>
    <row r="54" spans="3:8" x14ac:dyDescent="0.4">
      <c r="C54" s="77" t="str">
        <f>C10</f>
        <v/>
      </c>
      <c r="D54" s="77" t="str">
        <f>E10</f>
        <v>Redox potential (EhNHE)</v>
      </c>
      <c r="E54" s="77" t="str">
        <f>G10</f>
        <v>Inside site boundary</v>
      </c>
      <c r="F54" s="78" t="str">
        <f>IFERROR(AVERAGE(I10:J11, I34:J35,I39:J40,I44:J45),"")</f>
        <v/>
      </c>
      <c r="G54" s="58"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7" t="str" cm="1">
        <f t="array" ref="H54">IFERROR(_xlfn.IFS(Table4771[[#This Row],[EQS category]]="Bad",5, Table4771[[#This Row],[EQS category]]="Poor",4, Table4771[[#This Row],[EQS category]]="Moderate",3, Table4771[[#This Row],[EQS category]]="Good",2, Table4771[[#This Row],[EQS category]]="High",1),"")</f>
        <v/>
      </c>
    </row>
    <row r="55" spans="3:8" x14ac:dyDescent="0.4">
      <c r="C55" s="77" t="str">
        <f>C7</f>
        <v/>
      </c>
      <c r="D55" s="77" t="str">
        <f>E7</f>
        <v/>
      </c>
      <c r="E55" s="77" t="str">
        <f>G7</f>
        <v>On site boundary</v>
      </c>
      <c r="F55" s="78" t="str">
        <f>IFERROR(AVERAGE(I7:J7, I21:J21,I26:J26,I31:J31),"")</f>
        <v/>
      </c>
      <c r="G55" s="58"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7" t="str" cm="1">
        <f t="array" ref="H55">IFERROR(_xlfn.IFS(Table4771[[#This Row],[EQS category]]="Bad",5, Table4771[[#This Row],[EQS category]]="Poor",4, Table4771[[#This Row],[EQS category]]="Moderate",3, Table4771[[#This Row],[EQS category]]="Good",2, Table4771[[#This Row],[EQS category]]="High",1),"")</f>
        <v/>
      </c>
    </row>
    <row r="56" spans="3:8" x14ac:dyDescent="0.4">
      <c r="C56" s="77" t="str">
        <f>C12</f>
        <v/>
      </c>
      <c r="D56" s="77" t="str">
        <f>E12</f>
        <v>Redox potential (EhNHE)</v>
      </c>
      <c r="E56" s="77" t="str">
        <f>G12</f>
        <v>On site boundary</v>
      </c>
      <c r="F56" s="78" t="str">
        <f>IFERROR(AVERAGE(I12:J12, I36:J36,I41:J41,I46:J46),"")</f>
        <v/>
      </c>
      <c r="G56" s="58"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7" t="str" cm="1">
        <f t="array" ref="H56">IFERROR(_xlfn.IFS(Table4771[[#This Row],[EQS category]]="Bad",5, Table4771[[#This Row],[EQS category]]="Poor",4, Table4771[[#This Row],[EQS category]]="Moderate",3, Table4771[[#This Row],[EQS category]]="Good",2, Table4771[[#This Row],[EQS category]]="High",1),"")</f>
        <v/>
      </c>
    </row>
    <row r="57" spans="3:8" x14ac:dyDescent="0.4">
      <c r="C57" s="77" t="str">
        <f>C8</f>
        <v/>
      </c>
      <c r="D57" s="77" t="str">
        <f>E8</f>
        <v/>
      </c>
      <c r="E57" s="77" t="str">
        <f>G8</f>
        <v>Outside site boundary</v>
      </c>
      <c r="F57" s="78" t="str">
        <f>IFERROR(AVERAGE(I8:J9, I22:J23,I27:J28,I32:J33),"")</f>
        <v/>
      </c>
      <c r="G57" s="58"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7" t="str" cm="1">
        <f t="array" ref="H57">IFERROR(_xlfn.IFS(Table4771[[#This Row],[EQS category]]="Bad",5, Table4771[[#This Row],[EQS category]]="Poor",4, Table4771[[#This Row],[EQS category]]="Moderate",3, Table4771[[#This Row],[EQS category]]="Good",2, Table4771[[#This Row],[EQS category]]="High",1),"")</f>
        <v/>
      </c>
    </row>
    <row r="58" spans="3:8" x14ac:dyDescent="0.4">
      <c r="C58" s="77" t="str">
        <f>C13</f>
        <v/>
      </c>
      <c r="D58" s="77" t="str">
        <f>E13</f>
        <v>Redox potential (EhNHE)</v>
      </c>
      <c r="E58" s="77" t="str">
        <f>G13</f>
        <v>Outside site boundary</v>
      </c>
      <c r="F58" s="78" t="str">
        <f>IFERROR(AVERAGE(I13:J14, I37:J38,I42:J43,I47:J48),"")</f>
        <v/>
      </c>
      <c r="G58" s="58"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7" t="str" cm="1">
        <f t="array" ref="H58">IFERROR(_xlfn.IFS(Table4771[[#This Row],[EQS category]]="Bad",5, Table4771[[#This Row],[EQS category]]="Poor",4, Table4771[[#This Row],[EQS category]]="Moderate",3, Table4771[[#This Row],[EQS category]]="Good",2, Table4771[[#This Row],[EQS category]]="High",1),"")</f>
        <v/>
      </c>
    </row>
    <row r="60" spans="3:8" x14ac:dyDescent="0.4">
      <c r="D60" s="18" t="s">
        <v>127</v>
      </c>
      <c r="E60" s="20"/>
      <c r="F60" s="20"/>
      <c r="G60" s="20"/>
    </row>
    <row r="61" spans="3:8" hidden="1" x14ac:dyDescent="0.4">
      <c r="C61" s="15">
        <v>6.27</v>
      </c>
      <c r="D61" s="15">
        <v>6.28</v>
      </c>
      <c r="E61" s="15">
        <v>6.29</v>
      </c>
      <c r="F61" s="15">
        <v>6.31</v>
      </c>
    </row>
    <row r="62" spans="3:8" ht="17.399999999999999" thickBot="1" x14ac:dyDescent="0.45">
      <c r="C62" s="66" t="s">
        <v>128</v>
      </c>
      <c r="D62" s="66" t="s">
        <v>80</v>
      </c>
      <c r="E62" s="81" t="s">
        <v>129</v>
      </c>
      <c r="F62" s="81" t="s">
        <v>130</v>
      </c>
      <c r="G62" s="24"/>
    </row>
    <row r="63" spans="3:8" ht="17.399999999999999" thickTop="1" x14ac:dyDescent="0.4">
      <c r="C63" s="77" t="str">
        <f>C53</f>
        <v/>
      </c>
      <c r="D63" s="82" t="str">
        <f>E53</f>
        <v>Inside site boundary</v>
      </c>
      <c r="E63" s="58" t="str" cm="1">
        <f t="array" ref="E63">IFERROR(_xlfn.IFS(D53= "Total Free Sulphide (S2-UV μM)", (H53*0.75+H54*0.25), D53="Total Free Sulphide (S2-ISE μM)", (H53+H54)/2),"")</f>
        <v/>
      </c>
      <c r="F63" s="58" t="str" cm="1">
        <f t="array" ref="F63">IFERROR(INDEX(Table2015[EQS category ref], MATCH(1,(Table484573[[#This Row],[Zone EQS score]]&gt;Table2015[Larger than])*(Table484573[[#This Row],[Zone EQS score]]&lt;=Table2015[Equal or smaller than]),0)),"")</f>
        <v/>
      </c>
    </row>
    <row r="64" spans="3:8" x14ac:dyDescent="0.4">
      <c r="C64" s="77" t="str">
        <f>C55</f>
        <v/>
      </c>
      <c r="D64" s="82" t="str">
        <f>E55</f>
        <v>On site boundary</v>
      </c>
      <c r="E64" s="58" t="str" cm="1">
        <f t="array" ref="E64">IFERROR(_xlfn.IFS(D55= "Total Free Sulphide (S2-UV μM)", (H55*0.75+H56*0.25), D55="Total Free Sulphide (S2-ISE μM)", (H55+H56)/2),"")</f>
        <v/>
      </c>
      <c r="F64" s="58" t="str" cm="1">
        <f t="array" ref="F64">IFERROR(INDEX(Table2015[EQS category ref], MATCH(1,(Table484573[[#This Row],[Zone EQS score]]&gt;Table2015[Larger than])*(Table484573[[#This Row],[Zone EQS score]]&lt;=Table2015[Equal or smaller than]),0)),"")</f>
        <v/>
      </c>
    </row>
    <row r="65" spans="3:6" x14ac:dyDescent="0.4">
      <c r="C65" s="77" t="str">
        <f>C57</f>
        <v/>
      </c>
      <c r="D65" s="82" t="str">
        <f>E57</f>
        <v>Outside site boundary</v>
      </c>
      <c r="E65" s="58" t="str" cm="1">
        <f t="array" ref="E65">IFERROR(_xlfn.IFS(D57= "Total Free Sulphide (S2-UV μM)", (H57*0.75+H58*0.25), D57="Total Free Sulphide (S2-ISE μM)",(H57+H58)/2),"")</f>
        <v/>
      </c>
      <c r="F65" s="58" t="str" cm="1">
        <f t="array" ref="F65">IFERROR(INDEX(Table2015[EQS category ref], MATCH(1,(Table484573[[#This Row],[Zone EQS score]]&gt;Table2015[Larger than])*(Table484573[[#This Row],[Zone EQS score]]&lt;=Table2015[Equal or smaller than]),0)),"")</f>
        <v/>
      </c>
    </row>
    <row r="67" spans="3:6" x14ac:dyDescent="0.4">
      <c r="D67" s="18" t="s">
        <v>131</v>
      </c>
    </row>
    <row r="68" spans="3:6" hidden="1" x14ac:dyDescent="0.4">
      <c r="C68" s="15">
        <v>6.32</v>
      </c>
      <c r="D68" s="15">
        <v>6.33</v>
      </c>
    </row>
    <row r="69" spans="3:6" x14ac:dyDescent="0.4">
      <c r="C69" s="66" t="s">
        <v>44</v>
      </c>
      <c r="D69" s="65" t="s">
        <v>168</v>
      </c>
    </row>
    <row r="70" spans="3:6" x14ac:dyDescent="0.4">
      <c r="C70" s="82" t="str">
        <f>C63</f>
        <v/>
      </c>
      <c r="D70" s="58" t="str" cm="1">
        <f t="array" ref="D70">IFERROR(INDEX(Table76[Benthic status], MATCH(1, (F63=Table76[Inside site boundary])*(F64=Table76[Outside site boundary])*(F65=Table76[Outside site boundary]), 0)),"")</f>
        <v/>
      </c>
    </row>
    <row r="72" spans="3:6" ht="16.2" customHeight="1" x14ac:dyDescent="0.4"/>
  </sheetData>
  <sheetProtection algorithmName="SHA-512" hashValue="imNVu0qcKfstLqTqndw9zIMxMRzhbhA46AjrUI9msXTKU8WfWWbJjgcy52zHiECi3b9+LuRJ0BghIgvpqaEAPw==" saltValue="BiSWCHGf3EHoFnDHyYHnuA=="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22.77734375" style="15" customWidth="1"/>
    <col min="5" max="5" width="28.21875" style="15" customWidth="1"/>
    <col min="6" max="6" width="26.5546875" style="15" bestFit="1" customWidth="1"/>
    <col min="7" max="7" width="27" style="15" customWidth="1"/>
    <col min="8" max="8" width="21.21875" style="15" customWidth="1"/>
    <col min="9" max="9" width="13" style="15" customWidth="1"/>
    <col min="10" max="10" width="12.21875" style="15" customWidth="1"/>
    <col min="11" max="11" width="13.5546875" style="15" customWidth="1"/>
    <col min="12" max="26" width="9" style="15" customWidth="1"/>
    <col min="27" max="36" width="9" style="15" hidden="1" customWidth="1"/>
    <col min="37" max="38" width="0" style="15" hidden="1" customWidth="1"/>
    <col min="39" max="16384" width="9" style="15"/>
  </cols>
  <sheetData>
    <row r="1" spans="3:36" x14ac:dyDescent="0.4">
      <c r="W1" s="20"/>
      <c r="X1" s="20"/>
      <c r="Y1" s="20"/>
      <c r="Z1" s="20"/>
      <c r="AA1" s="20"/>
      <c r="AB1" s="20"/>
    </row>
    <row r="2" spans="3:36" x14ac:dyDescent="0.4">
      <c r="D2" s="18" t="s">
        <v>1926</v>
      </c>
      <c r="AA2" s="18" t="s">
        <v>134</v>
      </c>
      <c r="AH2" s="18" t="s">
        <v>76</v>
      </c>
      <c r="AI2"/>
    </row>
    <row r="3" spans="3:36" hidden="1" x14ac:dyDescent="0.4">
      <c r="C3" s="64">
        <v>6.1</v>
      </c>
      <c r="D3" s="64">
        <v>6.2</v>
      </c>
      <c r="E3" s="64">
        <v>6.3</v>
      </c>
      <c r="F3" s="64">
        <v>6.4</v>
      </c>
      <c r="G3" s="64">
        <v>6.5</v>
      </c>
      <c r="H3" s="64">
        <v>6.6</v>
      </c>
      <c r="I3" s="64">
        <v>6.7</v>
      </c>
      <c r="J3" s="64">
        <v>6.8</v>
      </c>
      <c r="K3" s="64">
        <v>6.9</v>
      </c>
      <c r="AI3"/>
      <c r="AJ3" s="20"/>
    </row>
    <row r="4" spans="3:36" ht="43.2" customHeight="1" thickBot="1" x14ac:dyDescent="0.45">
      <c r="C4" s="61" t="s">
        <v>44</v>
      </c>
      <c r="D4" s="60" t="s">
        <v>77</v>
      </c>
      <c r="E4" s="60" t="s">
        <v>136</v>
      </c>
      <c r="F4" s="63" t="s">
        <v>79</v>
      </c>
      <c r="G4" s="110" t="s">
        <v>80</v>
      </c>
      <c r="H4" s="63" t="s">
        <v>159</v>
      </c>
      <c r="I4" s="63" t="s">
        <v>82</v>
      </c>
      <c r="J4" s="63" t="s">
        <v>83</v>
      </c>
      <c r="K4" s="62" t="s">
        <v>56</v>
      </c>
      <c r="L4" s="64"/>
      <c r="S4" s="64"/>
      <c r="AA4" s="15" t="s">
        <v>137</v>
      </c>
      <c r="AB4" s="15" t="s">
        <v>85</v>
      </c>
      <c r="AC4" s="15" t="s">
        <v>86</v>
      </c>
      <c r="AD4" s="15" t="s">
        <v>87</v>
      </c>
      <c r="AE4" s="15" t="s">
        <v>56</v>
      </c>
      <c r="AH4" s="95" t="s">
        <v>160</v>
      </c>
      <c r="AI4" s="79" t="s">
        <v>161</v>
      </c>
      <c r="AJ4" s="87" t="s">
        <v>92</v>
      </c>
    </row>
    <row r="5" spans="3:36" ht="17.399999999999999" thickTop="1" x14ac:dyDescent="0.4">
      <c r="C5" s="58" t="str">
        <f>IF('Site and production details'!C5= 0, "", 'Site and production details'!C5)</f>
        <v/>
      </c>
      <c r="D5" s="155"/>
      <c r="E5" s="194" t="s">
        <v>93</v>
      </c>
      <c r="F5" s="212" t="s">
        <v>94</v>
      </c>
      <c r="G5" s="119" t="s">
        <v>160</v>
      </c>
      <c r="H5" s="212" t="s">
        <v>162</v>
      </c>
      <c r="I5" s="212"/>
      <c r="J5" s="212"/>
      <c r="K5" s="174"/>
      <c r="AA5" s="15" t="s">
        <v>140</v>
      </c>
      <c r="AB5" s="21">
        <v>80.000010000000003</v>
      </c>
      <c r="AC5" s="21">
        <v>10000000</v>
      </c>
      <c r="AD5" s="15" t="s">
        <v>98</v>
      </c>
      <c r="AE5" s="15" t="s">
        <v>141</v>
      </c>
      <c r="AH5" s="97" t="s">
        <v>100</v>
      </c>
      <c r="AI5" s="71" t="s">
        <v>100</v>
      </c>
      <c r="AJ5" s="88" t="s">
        <v>102</v>
      </c>
    </row>
    <row r="6" spans="3:36" x14ac:dyDescent="0.4">
      <c r="C6" s="58" t="str">
        <f>C$5</f>
        <v/>
      </c>
      <c r="D6" s="155"/>
      <c r="E6" s="120" t="str">
        <f>IF(E5 = "Select", "", E5)</f>
        <v/>
      </c>
      <c r="F6" s="30" t="s">
        <v>94</v>
      </c>
      <c r="G6" s="58" t="s">
        <v>160</v>
      </c>
      <c r="H6" s="30" t="s">
        <v>163</v>
      </c>
      <c r="I6" s="30"/>
      <c r="J6" s="30"/>
      <c r="K6" s="175"/>
      <c r="AA6" s="15" t="s">
        <v>140</v>
      </c>
      <c r="AB6" s="21">
        <v>50</v>
      </c>
      <c r="AC6" s="21">
        <v>80.000010000000003</v>
      </c>
      <c r="AD6" s="15" t="s">
        <v>105</v>
      </c>
      <c r="AG6" s="20"/>
      <c r="AH6" s="99" t="s">
        <v>100</v>
      </c>
      <c r="AI6" s="59" t="s">
        <v>101</v>
      </c>
      <c r="AJ6" s="89" t="s">
        <v>102</v>
      </c>
    </row>
    <row r="7" spans="3:36" x14ac:dyDescent="0.4">
      <c r="C7" s="58" t="str">
        <f t="shared" ref="C7:C62" si="0">C$5</f>
        <v/>
      </c>
      <c r="D7" s="155"/>
      <c r="E7" s="120" t="str">
        <f t="shared" ref="E7:E9" si="1">IF(E6 = "Select", "", E6)</f>
        <v/>
      </c>
      <c r="F7" s="30" t="s">
        <v>94</v>
      </c>
      <c r="G7" s="58" t="s">
        <v>164</v>
      </c>
      <c r="H7" s="30" t="s">
        <v>165</v>
      </c>
      <c r="I7" s="30"/>
      <c r="J7" s="30"/>
      <c r="K7" s="175"/>
      <c r="AA7" s="15" t="s">
        <v>140</v>
      </c>
      <c r="AB7" s="21">
        <v>35</v>
      </c>
      <c r="AC7" s="21">
        <v>50</v>
      </c>
      <c r="AD7" s="15" t="s">
        <v>108</v>
      </c>
      <c r="AG7" s="20"/>
      <c r="AH7" s="97" t="s">
        <v>100</v>
      </c>
      <c r="AI7" s="71" t="s">
        <v>108</v>
      </c>
      <c r="AJ7" s="88" t="s">
        <v>102</v>
      </c>
    </row>
    <row r="8" spans="3:36" x14ac:dyDescent="0.4">
      <c r="C8" s="58" t="str">
        <f t="shared" si="0"/>
        <v/>
      </c>
      <c r="D8" s="155"/>
      <c r="E8" s="120" t="str">
        <f t="shared" si="1"/>
        <v/>
      </c>
      <c r="F8" s="30" t="s">
        <v>94</v>
      </c>
      <c r="G8" s="58" t="s">
        <v>161</v>
      </c>
      <c r="H8" s="30" t="s">
        <v>166</v>
      </c>
      <c r="I8" s="30"/>
      <c r="J8" s="30"/>
      <c r="K8" s="175"/>
      <c r="AA8" s="15" t="s">
        <v>140</v>
      </c>
      <c r="AB8" s="21">
        <v>15</v>
      </c>
      <c r="AC8" s="21">
        <v>35</v>
      </c>
      <c r="AD8" s="15" t="s">
        <v>100</v>
      </c>
      <c r="AG8" s="20"/>
      <c r="AH8" s="99" t="s">
        <v>100</v>
      </c>
      <c r="AI8" s="59" t="s">
        <v>105</v>
      </c>
      <c r="AJ8" s="89" t="s">
        <v>102</v>
      </c>
    </row>
    <row r="9" spans="3:36" x14ac:dyDescent="0.4">
      <c r="C9" s="58" t="str">
        <f t="shared" si="0"/>
        <v/>
      </c>
      <c r="D9" s="155"/>
      <c r="E9" s="120" t="str">
        <f t="shared" si="1"/>
        <v/>
      </c>
      <c r="F9" s="213" t="s">
        <v>94</v>
      </c>
      <c r="G9" s="122" t="s">
        <v>161</v>
      </c>
      <c r="H9" s="213" t="s">
        <v>167</v>
      </c>
      <c r="I9" s="213"/>
      <c r="J9" s="213"/>
      <c r="K9" s="176"/>
      <c r="AA9" s="15" t="s">
        <v>140</v>
      </c>
      <c r="AB9" s="21">
        <v>0</v>
      </c>
      <c r="AC9" s="21">
        <v>15</v>
      </c>
      <c r="AD9" s="15" t="s">
        <v>101</v>
      </c>
      <c r="AE9" s="15" t="s">
        <v>111</v>
      </c>
      <c r="AH9" s="97" t="s">
        <v>100</v>
      </c>
      <c r="AI9" s="71" t="s">
        <v>98</v>
      </c>
      <c r="AJ9" s="88" t="s">
        <v>102</v>
      </c>
    </row>
    <row r="10" spans="3:36" x14ac:dyDescent="0.4">
      <c r="C10" s="58" t="str">
        <f t="shared" si="0"/>
        <v/>
      </c>
      <c r="D10" s="155"/>
      <c r="E10" s="120" t="str">
        <f t="shared" ref="E10:E24" si="2">IF(E9 = "Select", "", E9)</f>
        <v/>
      </c>
      <c r="F10" s="212" t="s">
        <v>116</v>
      </c>
      <c r="G10" s="119" t="s">
        <v>160</v>
      </c>
      <c r="H10" s="212" t="s">
        <v>162</v>
      </c>
      <c r="I10" s="212"/>
      <c r="J10" s="212"/>
      <c r="K10" s="174"/>
      <c r="Y10" s="20"/>
      <c r="Z10" s="20"/>
      <c r="AA10" s="15" t="s">
        <v>142</v>
      </c>
      <c r="AB10" s="21">
        <v>0</v>
      </c>
      <c r="AC10" s="21">
        <v>20</v>
      </c>
      <c r="AD10" s="15" t="s">
        <v>98</v>
      </c>
      <c r="AE10" s="15" t="s">
        <v>111</v>
      </c>
      <c r="AH10" s="99" t="s">
        <v>101</v>
      </c>
      <c r="AI10" s="59" t="s">
        <v>100</v>
      </c>
      <c r="AJ10" s="89" t="s">
        <v>102</v>
      </c>
    </row>
    <row r="11" spans="3:36" x14ac:dyDescent="0.4">
      <c r="C11" s="58" t="str">
        <f t="shared" si="0"/>
        <v/>
      </c>
      <c r="D11" s="155"/>
      <c r="E11" s="120" t="str">
        <f t="shared" si="2"/>
        <v/>
      </c>
      <c r="F11" s="30" t="s">
        <v>116</v>
      </c>
      <c r="G11" s="58" t="s">
        <v>160</v>
      </c>
      <c r="H11" s="30" t="s">
        <v>163</v>
      </c>
      <c r="I11" s="30"/>
      <c r="J11" s="30"/>
      <c r="K11" s="175"/>
      <c r="AA11" s="15" t="s">
        <v>142</v>
      </c>
      <c r="AB11" s="21">
        <v>20</v>
      </c>
      <c r="AC11" s="21">
        <v>40.000010000000003</v>
      </c>
      <c r="AD11" s="15" t="s">
        <v>105</v>
      </c>
      <c r="AH11" s="97" t="s">
        <v>101</v>
      </c>
      <c r="AI11" s="71" t="s">
        <v>101</v>
      </c>
      <c r="AJ11" s="88" t="s">
        <v>102</v>
      </c>
    </row>
    <row r="12" spans="3:36" x14ac:dyDescent="0.4">
      <c r="C12" s="58" t="str">
        <f t="shared" si="0"/>
        <v/>
      </c>
      <c r="D12" s="155"/>
      <c r="E12" s="120" t="str">
        <f t="shared" si="2"/>
        <v/>
      </c>
      <c r="F12" s="30" t="s">
        <v>116</v>
      </c>
      <c r="G12" s="58" t="s">
        <v>164</v>
      </c>
      <c r="H12" s="30" t="s">
        <v>165</v>
      </c>
      <c r="I12" s="30"/>
      <c r="J12" s="30"/>
      <c r="K12" s="175"/>
      <c r="AA12" s="15" t="s">
        <v>142</v>
      </c>
      <c r="AB12" s="21">
        <v>40.000010000000003</v>
      </c>
      <c r="AC12" s="21">
        <v>60.000010000000003</v>
      </c>
      <c r="AD12" s="15" t="s">
        <v>108</v>
      </c>
      <c r="AH12" s="99" t="s">
        <v>101</v>
      </c>
      <c r="AI12" s="59" t="s">
        <v>108</v>
      </c>
      <c r="AJ12" s="89" t="s">
        <v>102</v>
      </c>
    </row>
    <row r="13" spans="3:36" x14ac:dyDescent="0.4">
      <c r="C13" s="58" t="str">
        <f t="shared" si="0"/>
        <v/>
      </c>
      <c r="D13" s="155"/>
      <c r="E13" s="120" t="str">
        <f t="shared" si="2"/>
        <v/>
      </c>
      <c r="F13" s="30" t="s">
        <v>116</v>
      </c>
      <c r="G13" s="58" t="s">
        <v>161</v>
      </c>
      <c r="H13" s="30" t="s">
        <v>166</v>
      </c>
      <c r="I13" s="30"/>
      <c r="J13" s="30"/>
      <c r="K13" s="175"/>
      <c r="Y13" s="20"/>
      <c r="Z13" s="20"/>
      <c r="AA13" s="15" t="s">
        <v>142</v>
      </c>
      <c r="AB13" s="21">
        <v>60.000010000000003</v>
      </c>
      <c r="AC13" s="21">
        <v>80.000010000000003</v>
      </c>
      <c r="AD13" s="15" t="s">
        <v>100</v>
      </c>
      <c r="AH13" s="97" t="s">
        <v>101</v>
      </c>
      <c r="AI13" s="71" t="s">
        <v>105</v>
      </c>
      <c r="AJ13" s="88" t="s">
        <v>102</v>
      </c>
    </row>
    <row r="14" spans="3:36" x14ac:dyDescent="0.4">
      <c r="C14" s="58" t="str">
        <f t="shared" si="0"/>
        <v/>
      </c>
      <c r="D14" s="155"/>
      <c r="E14" s="120" t="str">
        <f t="shared" si="2"/>
        <v/>
      </c>
      <c r="F14" s="213" t="s">
        <v>116</v>
      </c>
      <c r="G14" s="122" t="s">
        <v>161</v>
      </c>
      <c r="H14" s="213" t="s">
        <v>167</v>
      </c>
      <c r="I14" s="213"/>
      <c r="J14" s="213"/>
      <c r="K14" s="176"/>
      <c r="AA14" s="15" t="s">
        <v>142</v>
      </c>
      <c r="AB14" s="21">
        <v>80.000010000000003</v>
      </c>
      <c r="AC14" s="21">
        <v>10000000</v>
      </c>
      <c r="AD14" s="15" t="s">
        <v>101</v>
      </c>
      <c r="AE14" s="15" t="s">
        <v>141</v>
      </c>
      <c r="AH14" s="99" t="s">
        <v>101</v>
      </c>
      <c r="AI14" s="59" t="s">
        <v>98</v>
      </c>
      <c r="AJ14" s="89" t="s">
        <v>102</v>
      </c>
    </row>
    <row r="15" spans="3:36" x14ac:dyDescent="0.4">
      <c r="C15" s="58" t="str">
        <f t="shared" si="0"/>
        <v/>
      </c>
      <c r="D15" s="155"/>
      <c r="E15" s="120" t="str">
        <f t="shared" si="2"/>
        <v/>
      </c>
      <c r="F15" s="212" t="s">
        <v>117</v>
      </c>
      <c r="G15" s="119" t="s">
        <v>160</v>
      </c>
      <c r="H15" s="212" t="s">
        <v>162</v>
      </c>
      <c r="I15" s="212"/>
      <c r="J15" s="212"/>
      <c r="K15" s="174"/>
      <c r="AA15" s="15" t="s">
        <v>143</v>
      </c>
      <c r="AB15" s="21">
        <v>0</v>
      </c>
      <c r="AC15" s="21">
        <v>3.1E-2</v>
      </c>
      <c r="AD15" s="15" t="s">
        <v>98</v>
      </c>
      <c r="AH15" s="97" t="s">
        <v>108</v>
      </c>
      <c r="AI15" s="71" t="s">
        <v>100</v>
      </c>
      <c r="AJ15" s="88" t="s">
        <v>102</v>
      </c>
    </row>
    <row r="16" spans="3:36" x14ac:dyDescent="0.4">
      <c r="C16" s="58" t="str">
        <f t="shared" si="0"/>
        <v/>
      </c>
      <c r="D16" s="155"/>
      <c r="E16" s="120" t="str">
        <f t="shared" si="2"/>
        <v/>
      </c>
      <c r="F16" s="30" t="s">
        <v>117</v>
      </c>
      <c r="G16" s="58" t="s">
        <v>160</v>
      </c>
      <c r="H16" s="30" t="s">
        <v>163</v>
      </c>
      <c r="I16" s="30"/>
      <c r="J16" s="30"/>
      <c r="K16" s="175"/>
      <c r="AA16" s="15" t="s">
        <v>143</v>
      </c>
      <c r="AB16" s="21">
        <v>3.1E-2</v>
      </c>
      <c r="AC16" s="21">
        <v>0.12600001</v>
      </c>
      <c r="AD16" s="15" t="s">
        <v>105</v>
      </c>
      <c r="AH16" s="99" t="s">
        <v>108</v>
      </c>
      <c r="AI16" s="59" t="s">
        <v>101</v>
      </c>
      <c r="AJ16" s="89" t="s">
        <v>102</v>
      </c>
    </row>
    <row r="17" spans="3:36" x14ac:dyDescent="0.4">
      <c r="C17" s="58" t="str">
        <f t="shared" si="0"/>
        <v/>
      </c>
      <c r="D17" s="155"/>
      <c r="E17" s="120" t="str">
        <f t="shared" si="2"/>
        <v/>
      </c>
      <c r="F17" s="30" t="s">
        <v>117</v>
      </c>
      <c r="G17" s="58" t="s">
        <v>164</v>
      </c>
      <c r="H17" s="30" t="s">
        <v>165</v>
      </c>
      <c r="I17" s="30"/>
      <c r="J17" s="30"/>
      <c r="K17" s="175"/>
      <c r="AA17" s="15" t="s">
        <v>143</v>
      </c>
      <c r="AB17" s="21">
        <v>0.12600001</v>
      </c>
      <c r="AC17" s="21">
        <v>0.18700000999999999</v>
      </c>
      <c r="AD17" s="15" t="s">
        <v>108</v>
      </c>
      <c r="AH17" s="97" t="s">
        <v>108</v>
      </c>
      <c r="AI17" s="71" t="s">
        <v>108</v>
      </c>
      <c r="AJ17" s="88" t="s">
        <v>133</v>
      </c>
    </row>
    <row r="18" spans="3:36" x14ac:dyDescent="0.4">
      <c r="C18" s="58" t="str">
        <f t="shared" si="0"/>
        <v/>
      </c>
      <c r="D18" s="155"/>
      <c r="E18" s="120" t="str">
        <f t="shared" si="2"/>
        <v/>
      </c>
      <c r="F18" s="30" t="s">
        <v>117</v>
      </c>
      <c r="G18" s="58" t="s">
        <v>161</v>
      </c>
      <c r="H18" s="30" t="s">
        <v>166</v>
      </c>
      <c r="I18" s="30"/>
      <c r="J18" s="30"/>
      <c r="K18" s="175"/>
      <c r="AA18" s="15" t="s">
        <v>143</v>
      </c>
      <c r="AB18" s="21">
        <v>0.18700000999999999</v>
      </c>
      <c r="AC18" s="21">
        <v>0.23700001000000001</v>
      </c>
      <c r="AD18" s="15" t="s">
        <v>100</v>
      </c>
      <c r="AH18" s="99" t="s">
        <v>108</v>
      </c>
      <c r="AI18" s="59" t="s">
        <v>105</v>
      </c>
      <c r="AJ18" s="89" t="s">
        <v>133</v>
      </c>
    </row>
    <row r="19" spans="3:36" x14ac:dyDescent="0.4">
      <c r="C19" s="58" t="str">
        <f t="shared" si="0"/>
        <v/>
      </c>
      <c r="D19" s="155"/>
      <c r="E19" s="120" t="str">
        <f t="shared" si="2"/>
        <v/>
      </c>
      <c r="F19" s="213" t="s">
        <v>117</v>
      </c>
      <c r="G19" s="122" t="s">
        <v>161</v>
      </c>
      <c r="H19" s="213" t="s">
        <v>167</v>
      </c>
      <c r="I19" s="213"/>
      <c r="J19" s="213"/>
      <c r="K19" s="176"/>
      <c r="AA19" s="15" t="s">
        <v>143</v>
      </c>
      <c r="AB19" s="21">
        <v>0.23700001000000001</v>
      </c>
      <c r="AC19" s="21">
        <v>10000000</v>
      </c>
      <c r="AD19" s="15" t="s">
        <v>101</v>
      </c>
      <c r="AE19" s="15" t="s">
        <v>141</v>
      </c>
      <c r="AH19" s="97" t="s">
        <v>108</v>
      </c>
      <c r="AI19" s="71" t="s">
        <v>98</v>
      </c>
      <c r="AJ19" s="88" t="s">
        <v>133</v>
      </c>
    </row>
    <row r="20" spans="3:36" x14ac:dyDescent="0.4">
      <c r="C20" s="58" t="str">
        <f t="shared" si="0"/>
        <v/>
      </c>
      <c r="D20" s="155"/>
      <c r="E20" s="120" t="str">
        <f t="shared" si="2"/>
        <v/>
      </c>
      <c r="F20" s="212" t="s">
        <v>122</v>
      </c>
      <c r="G20" s="119" t="s">
        <v>160</v>
      </c>
      <c r="H20" s="212" t="s">
        <v>162</v>
      </c>
      <c r="I20" s="212"/>
      <c r="J20" s="212"/>
      <c r="K20" s="174"/>
      <c r="AA20" s="15" t="s">
        <v>144</v>
      </c>
      <c r="AB20" s="21">
        <v>0</v>
      </c>
      <c r="AC20" s="21">
        <v>1.2</v>
      </c>
      <c r="AD20" s="15" t="s">
        <v>98</v>
      </c>
      <c r="AE20" s="15" t="s">
        <v>111</v>
      </c>
      <c r="AH20" s="99" t="s">
        <v>105</v>
      </c>
      <c r="AI20" s="59" t="s">
        <v>100</v>
      </c>
      <c r="AJ20" s="89" t="s">
        <v>102</v>
      </c>
    </row>
    <row r="21" spans="3:36" x14ac:dyDescent="0.4">
      <c r="C21" s="58" t="str">
        <f t="shared" si="0"/>
        <v/>
      </c>
      <c r="D21" s="155"/>
      <c r="E21" s="120" t="str">
        <f t="shared" si="2"/>
        <v/>
      </c>
      <c r="F21" s="30" t="s">
        <v>122</v>
      </c>
      <c r="G21" s="58" t="s">
        <v>160</v>
      </c>
      <c r="H21" s="30" t="s">
        <v>163</v>
      </c>
      <c r="I21" s="30"/>
      <c r="J21" s="30"/>
      <c r="K21" s="175"/>
      <c r="AA21" s="15" t="s">
        <v>144</v>
      </c>
      <c r="AB21" s="21">
        <v>1.2000010000000001</v>
      </c>
      <c r="AC21" s="21">
        <v>3.0000100000000001</v>
      </c>
      <c r="AD21" s="15" t="s">
        <v>105</v>
      </c>
      <c r="AH21" s="97" t="s">
        <v>105</v>
      </c>
      <c r="AI21" s="71" t="s">
        <v>101</v>
      </c>
      <c r="AJ21" s="88" t="s">
        <v>102</v>
      </c>
    </row>
    <row r="22" spans="3:36" x14ac:dyDescent="0.4">
      <c r="C22" s="58" t="str">
        <f t="shared" si="0"/>
        <v/>
      </c>
      <c r="D22" s="155"/>
      <c r="E22" s="120" t="str">
        <f t="shared" si="2"/>
        <v/>
      </c>
      <c r="F22" s="30" t="s">
        <v>122</v>
      </c>
      <c r="G22" s="58" t="s">
        <v>164</v>
      </c>
      <c r="H22" s="30" t="s">
        <v>165</v>
      </c>
      <c r="I22" s="30"/>
      <c r="J22" s="30"/>
      <c r="K22" s="175"/>
      <c r="AA22" s="15" t="s">
        <v>144</v>
      </c>
      <c r="AB22" s="21">
        <v>3.0000100000000001</v>
      </c>
      <c r="AC22" s="21">
        <v>3.9000010000000001</v>
      </c>
      <c r="AD22" s="15" t="s">
        <v>108</v>
      </c>
      <c r="AH22" s="99" t="s">
        <v>105</v>
      </c>
      <c r="AI22" s="59" t="s">
        <v>108</v>
      </c>
      <c r="AJ22" s="89" t="s">
        <v>133</v>
      </c>
    </row>
    <row r="23" spans="3:36" x14ac:dyDescent="0.4">
      <c r="C23" s="58" t="str">
        <f t="shared" si="0"/>
        <v/>
      </c>
      <c r="D23" s="155"/>
      <c r="E23" s="120" t="str">
        <f t="shared" si="2"/>
        <v/>
      </c>
      <c r="F23" s="30" t="s">
        <v>122</v>
      </c>
      <c r="G23" s="58" t="s">
        <v>161</v>
      </c>
      <c r="H23" s="30" t="s">
        <v>166</v>
      </c>
      <c r="I23" s="30"/>
      <c r="J23" s="30"/>
      <c r="K23" s="175"/>
      <c r="AA23" s="15" t="s">
        <v>144</v>
      </c>
      <c r="AB23" s="21">
        <v>3.9000010000000001</v>
      </c>
      <c r="AC23" s="21">
        <v>4.800001</v>
      </c>
      <c r="AD23" s="15" t="s">
        <v>100</v>
      </c>
      <c r="AH23" s="97" t="s">
        <v>105</v>
      </c>
      <c r="AI23" s="71" t="s">
        <v>105</v>
      </c>
      <c r="AJ23" s="88" t="s">
        <v>133</v>
      </c>
    </row>
    <row r="24" spans="3:36" x14ac:dyDescent="0.4">
      <c r="C24" s="58" t="str">
        <f t="shared" si="0"/>
        <v/>
      </c>
      <c r="D24" s="155"/>
      <c r="E24" s="123" t="str">
        <f t="shared" si="2"/>
        <v/>
      </c>
      <c r="F24" s="213" t="s">
        <v>122</v>
      </c>
      <c r="G24" s="122" t="s">
        <v>161</v>
      </c>
      <c r="H24" s="213" t="s">
        <v>167</v>
      </c>
      <c r="I24" s="213"/>
      <c r="J24" s="213"/>
      <c r="K24" s="176"/>
      <c r="AA24" s="15" t="s">
        <v>144</v>
      </c>
      <c r="AB24" s="21">
        <v>4.800001</v>
      </c>
      <c r="AC24" s="21">
        <v>10000000</v>
      </c>
      <c r="AD24" s="15" t="s">
        <v>101</v>
      </c>
      <c r="AE24" s="15" t="s">
        <v>141</v>
      </c>
      <c r="AH24" s="99" t="s">
        <v>105</v>
      </c>
      <c r="AI24" s="59" t="s">
        <v>98</v>
      </c>
      <c r="AJ24" s="89" t="s">
        <v>133</v>
      </c>
    </row>
    <row r="25" spans="3:36" x14ac:dyDescent="0.4">
      <c r="C25" s="58" t="str">
        <f t="shared" si="0"/>
        <v/>
      </c>
      <c r="D25" s="155"/>
      <c r="E25" s="194" t="s">
        <v>93</v>
      </c>
      <c r="F25" s="212" t="s">
        <v>94</v>
      </c>
      <c r="G25" s="119" t="s">
        <v>160</v>
      </c>
      <c r="H25" s="212" t="str">
        <f>H5</f>
        <v>20m inside boundary</v>
      </c>
      <c r="I25" s="212"/>
      <c r="J25" s="212"/>
      <c r="K25" s="174"/>
      <c r="AA25" s="15" t="s">
        <v>145</v>
      </c>
      <c r="AB25" s="21">
        <v>0.83000010000000002</v>
      </c>
      <c r="AC25" s="21">
        <v>10000000</v>
      </c>
      <c r="AD25" s="15" t="s">
        <v>98</v>
      </c>
      <c r="AE25" s="15" t="s">
        <v>141</v>
      </c>
      <c r="AH25" s="97" t="s">
        <v>98</v>
      </c>
      <c r="AI25" s="71" t="s">
        <v>100</v>
      </c>
      <c r="AJ25" s="88" t="s">
        <v>102</v>
      </c>
    </row>
    <row r="26" spans="3:36" x14ac:dyDescent="0.4">
      <c r="C26" s="58" t="str">
        <f t="shared" si="0"/>
        <v/>
      </c>
      <c r="D26" s="155"/>
      <c r="E26" s="116" t="str">
        <f>IF(E25 = "Select", "", E25)</f>
        <v/>
      </c>
      <c r="F26" s="30" t="s">
        <v>94</v>
      </c>
      <c r="G26" s="58" t="s">
        <v>160</v>
      </c>
      <c r="H26" s="30" t="str">
        <f t="shared" ref="H26:H44" si="3">H6</f>
        <v>10m inside boundary</v>
      </c>
      <c r="I26" s="30"/>
      <c r="J26" s="30"/>
      <c r="K26" s="175"/>
      <c r="AA26" s="15" t="s">
        <v>145</v>
      </c>
      <c r="AB26" s="21">
        <v>0.59000010000000003</v>
      </c>
      <c r="AC26" s="21">
        <v>0.83000010000000002</v>
      </c>
      <c r="AD26" s="15" t="s">
        <v>105</v>
      </c>
      <c r="AH26" s="99" t="s">
        <v>98</v>
      </c>
      <c r="AI26" s="59" t="s">
        <v>101</v>
      </c>
      <c r="AJ26" s="89" t="s">
        <v>102</v>
      </c>
    </row>
    <row r="27" spans="3:36" x14ac:dyDescent="0.4">
      <c r="C27" s="58" t="str">
        <f t="shared" si="0"/>
        <v/>
      </c>
      <c r="D27" s="155"/>
      <c r="E27" s="116" t="str">
        <f t="shared" ref="E27:E29" si="4">IF(E26 = "Select", "", E26)</f>
        <v/>
      </c>
      <c r="F27" s="30" t="s">
        <v>94</v>
      </c>
      <c r="G27" s="58" t="s">
        <v>164</v>
      </c>
      <c r="H27" s="30" t="str">
        <f t="shared" si="3"/>
        <v>0m on boundary</v>
      </c>
      <c r="I27" s="30"/>
      <c r="J27" s="30"/>
      <c r="K27" s="175"/>
      <c r="AA27" s="15" t="s">
        <v>145</v>
      </c>
      <c r="AB27" s="21">
        <v>0.47000009999999998</v>
      </c>
      <c r="AC27" s="21">
        <v>0.59000010000000003</v>
      </c>
      <c r="AD27" s="15" t="s">
        <v>108</v>
      </c>
      <c r="AH27" s="97" t="s">
        <v>98</v>
      </c>
      <c r="AI27" s="71" t="s">
        <v>108</v>
      </c>
      <c r="AJ27" s="88" t="s">
        <v>133</v>
      </c>
    </row>
    <row r="28" spans="3:36" x14ac:dyDescent="0.4">
      <c r="C28" s="58" t="str">
        <f t="shared" si="0"/>
        <v/>
      </c>
      <c r="D28" s="155"/>
      <c r="E28" s="116" t="str">
        <f t="shared" si="4"/>
        <v/>
      </c>
      <c r="F28" s="30" t="s">
        <v>94</v>
      </c>
      <c r="G28" s="58" t="s">
        <v>161</v>
      </c>
      <c r="H28" s="30" t="str">
        <f t="shared" si="3"/>
        <v>10m outside boundary</v>
      </c>
      <c r="I28" s="30"/>
      <c r="J28" s="30"/>
      <c r="K28" s="175"/>
      <c r="AA28" s="15" t="s">
        <v>145</v>
      </c>
      <c r="AB28" s="21">
        <v>0.35000009999999998</v>
      </c>
      <c r="AC28" s="21">
        <v>0.47000009999999998</v>
      </c>
      <c r="AD28" s="15" t="s">
        <v>100</v>
      </c>
      <c r="AH28" s="99" t="s">
        <v>98</v>
      </c>
      <c r="AI28" s="59" t="s">
        <v>105</v>
      </c>
      <c r="AJ28" s="89" t="s">
        <v>133</v>
      </c>
    </row>
    <row r="29" spans="3:36" x14ac:dyDescent="0.4">
      <c r="C29" s="58" t="str">
        <f t="shared" si="0"/>
        <v/>
      </c>
      <c r="D29" s="155"/>
      <c r="E29" s="116" t="str">
        <f t="shared" si="4"/>
        <v/>
      </c>
      <c r="F29" s="213" t="s">
        <v>94</v>
      </c>
      <c r="G29" s="122" t="s">
        <v>161</v>
      </c>
      <c r="H29" s="213" t="str">
        <f t="shared" si="3"/>
        <v>20m outside boundary</v>
      </c>
      <c r="I29" s="213"/>
      <c r="J29" s="213"/>
      <c r="K29" s="176"/>
      <c r="AA29" s="15" t="s">
        <v>145</v>
      </c>
      <c r="AB29" s="21">
        <v>0</v>
      </c>
      <c r="AC29" s="21">
        <v>0.35000009999999998</v>
      </c>
      <c r="AD29" s="15" t="s">
        <v>101</v>
      </c>
      <c r="AE29" s="15" t="s">
        <v>111</v>
      </c>
      <c r="AH29" s="100" t="s">
        <v>98</v>
      </c>
      <c r="AI29" s="90" t="s">
        <v>98</v>
      </c>
      <c r="AJ29" s="91" t="s">
        <v>133</v>
      </c>
    </row>
    <row r="30" spans="3:36" x14ac:dyDescent="0.4">
      <c r="C30" s="58" t="str">
        <f t="shared" si="0"/>
        <v/>
      </c>
      <c r="D30" s="155"/>
      <c r="E30" s="116" t="str">
        <f t="shared" ref="E30:E44" si="5">IF(E29 = "Select", "", E29)</f>
        <v/>
      </c>
      <c r="F30" s="212" t="s">
        <v>116</v>
      </c>
      <c r="G30" s="119" t="s">
        <v>160</v>
      </c>
      <c r="H30" s="212" t="str">
        <f t="shared" si="3"/>
        <v>20m inside boundary</v>
      </c>
      <c r="I30" s="212"/>
      <c r="J30" s="212"/>
      <c r="K30" s="174"/>
      <c r="AA30" s="15" t="s">
        <v>146</v>
      </c>
      <c r="AB30" s="21">
        <v>8.0000099999999996</v>
      </c>
      <c r="AC30" s="21">
        <v>100</v>
      </c>
      <c r="AD30" s="15" t="s">
        <v>98</v>
      </c>
    </row>
    <row r="31" spans="3:36" x14ac:dyDescent="0.4">
      <c r="C31" s="58" t="str">
        <f t="shared" si="0"/>
        <v/>
      </c>
      <c r="D31" s="155"/>
      <c r="E31" s="116" t="str">
        <f t="shared" si="5"/>
        <v/>
      </c>
      <c r="F31" s="30" t="s">
        <v>116</v>
      </c>
      <c r="G31" s="58" t="s">
        <v>160</v>
      </c>
      <c r="H31" s="30" t="str">
        <f t="shared" si="3"/>
        <v>10m inside boundary</v>
      </c>
      <c r="I31" s="30"/>
      <c r="J31" s="30"/>
      <c r="K31" s="175"/>
      <c r="AA31" s="15" t="s">
        <v>146</v>
      </c>
      <c r="AB31" s="21">
        <v>6</v>
      </c>
      <c r="AC31" s="21">
        <v>8.0000099999999996</v>
      </c>
      <c r="AD31" s="15" t="s">
        <v>105</v>
      </c>
    </row>
    <row r="32" spans="3:36" x14ac:dyDescent="0.4">
      <c r="C32" s="58" t="str">
        <f t="shared" si="0"/>
        <v/>
      </c>
      <c r="D32" s="155"/>
      <c r="E32" s="116" t="str">
        <f t="shared" si="5"/>
        <v/>
      </c>
      <c r="F32" s="30" t="s">
        <v>116</v>
      </c>
      <c r="G32" s="58" t="s">
        <v>164</v>
      </c>
      <c r="H32" s="30" t="str">
        <f t="shared" si="3"/>
        <v>0m on boundary</v>
      </c>
      <c r="I32" s="30"/>
      <c r="J32" s="30"/>
      <c r="K32" s="175"/>
      <c r="AA32" s="15" t="s">
        <v>146</v>
      </c>
      <c r="AB32" s="21">
        <v>4</v>
      </c>
      <c r="AC32" s="21">
        <v>6</v>
      </c>
      <c r="AD32" s="15" t="s">
        <v>108</v>
      </c>
    </row>
    <row r="33" spans="3:31" x14ac:dyDescent="0.4">
      <c r="C33" s="58" t="str">
        <f t="shared" si="0"/>
        <v/>
      </c>
      <c r="D33" s="155"/>
      <c r="E33" s="116" t="str">
        <f t="shared" si="5"/>
        <v/>
      </c>
      <c r="F33" s="30" t="s">
        <v>116</v>
      </c>
      <c r="G33" s="58" t="s">
        <v>161</v>
      </c>
      <c r="H33" s="30" t="str">
        <f t="shared" si="3"/>
        <v>10m outside boundary</v>
      </c>
      <c r="I33" s="30"/>
      <c r="J33" s="30"/>
      <c r="K33" s="175"/>
      <c r="AA33" s="15" t="s">
        <v>146</v>
      </c>
      <c r="AB33" s="21">
        <v>2</v>
      </c>
      <c r="AC33" s="21">
        <v>4</v>
      </c>
      <c r="AD33" s="15" t="s">
        <v>100</v>
      </c>
    </row>
    <row r="34" spans="3:31" x14ac:dyDescent="0.4">
      <c r="C34" s="58" t="str">
        <f t="shared" si="0"/>
        <v/>
      </c>
      <c r="D34" s="155"/>
      <c r="E34" s="116" t="str">
        <f t="shared" si="5"/>
        <v/>
      </c>
      <c r="F34" s="213" t="s">
        <v>116</v>
      </c>
      <c r="G34" s="122" t="s">
        <v>161</v>
      </c>
      <c r="H34" s="213" t="str">
        <f t="shared" si="3"/>
        <v>20m outside boundary</v>
      </c>
      <c r="I34" s="213"/>
      <c r="J34" s="213"/>
      <c r="K34" s="176"/>
      <c r="AA34" s="15" t="s">
        <v>146</v>
      </c>
      <c r="AB34" s="21">
        <v>0</v>
      </c>
      <c r="AC34" s="21">
        <v>2</v>
      </c>
      <c r="AD34" s="15" t="s">
        <v>101</v>
      </c>
      <c r="AE34" s="15" t="s">
        <v>111</v>
      </c>
    </row>
    <row r="35" spans="3:31" x14ac:dyDescent="0.4">
      <c r="C35" s="58" t="str">
        <f t="shared" si="0"/>
        <v/>
      </c>
      <c r="D35" s="155"/>
      <c r="E35" s="116" t="str">
        <f t="shared" si="5"/>
        <v/>
      </c>
      <c r="F35" s="212" t="s">
        <v>117</v>
      </c>
      <c r="G35" s="119" t="s">
        <v>160</v>
      </c>
      <c r="H35" s="212" t="str">
        <f t="shared" si="3"/>
        <v>20m inside boundary</v>
      </c>
      <c r="I35" s="212"/>
      <c r="J35" s="212"/>
      <c r="K35" s="174"/>
      <c r="AA35" s="15" t="s">
        <v>147</v>
      </c>
      <c r="AB35" s="21">
        <v>16.00001</v>
      </c>
      <c r="AC35" s="21">
        <v>10000000</v>
      </c>
      <c r="AD35" s="15" t="s">
        <v>98</v>
      </c>
      <c r="AE35" s="15" t="s">
        <v>141</v>
      </c>
    </row>
    <row r="36" spans="3:31" x14ac:dyDescent="0.4">
      <c r="C36" s="58" t="str">
        <f t="shared" si="0"/>
        <v/>
      </c>
      <c r="D36" s="155"/>
      <c r="E36" s="116" t="str">
        <f t="shared" si="5"/>
        <v/>
      </c>
      <c r="F36" s="30" t="s">
        <v>117</v>
      </c>
      <c r="G36" s="58" t="s">
        <v>160</v>
      </c>
      <c r="H36" s="30" t="str">
        <f t="shared" si="3"/>
        <v>10m inside boundary</v>
      </c>
      <c r="I36" s="30"/>
      <c r="J36" s="30"/>
      <c r="K36" s="175"/>
      <c r="AA36" s="15" t="s">
        <v>147</v>
      </c>
      <c r="AB36" s="21">
        <v>11.7</v>
      </c>
      <c r="AC36" s="21">
        <v>16.00001</v>
      </c>
      <c r="AD36" s="15" t="s">
        <v>105</v>
      </c>
    </row>
    <row r="37" spans="3:31" x14ac:dyDescent="0.4">
      <c r="C37" s="58" t="str">
        <f t="shared" si="0"/>
        <v/>
      </c>
      <c r="D37" s="155"/>
      <c r="E37" s="116" t="str">
        <f t="shared" si="5"/>
        <v/>
      </c>
      <c r="F37" s="30" t="s">
        <v>117</v>
      </c>
      <c r="G37" s="58" t="s">
        <v>164</v>
      </c>
      <c r="H37" s="30" t="str">
        <f t="shared" si="3"/>
        <v>0m on boundary</v>
      </c>
      <c r="I37" s="30"/>
      <c r="J37" s="30"/>
      <c r="K37" s="175"/>
      <c r="AA37" s="15" t="s">
        <v>147</v>
      </c>
      <c r="AB37" s="21">
        <v>7.5</v>
      </c>
      <c r="AC37" s="21">
        <v>11.7</v>
      </c>
      <c r="AD37" s="15" t="s">
        <v>108</v>
      </c>
    </row>
    <row r="38" spans="3:31" x14ac:dyDescent="0.4">
      <c r="C38" s="58" t="str">
        <f t="shared" si="0"/>
        <v/>
      </c>
      <c r="D38" s="155"/>
      <c r="E38" s="116" t="str">
        <f t="shared" si="5"/>
        <v/>
      </c>
      <c r="F38" s="30" t="s">
        <v>117</v>
      </c>
      <c r="G38" s="58" t="s">
        <v>161</v>
      </c>
      <c r="H38" s="30" t="str">
        <f t="shared" si="3"/>
        <v>10m outside boundary</v>
      </c>
      <c r="I38" s="30"/>
      <c r="J38" s="30"/>
      <c r="K38" s="175"/>
      <c r="AA38" s="15" t="s">
        <v>147</v>
      </c>
      <c r="AB38" s="21">
        <v>5.4</v>
      </c>
      <c r="AC38" s="21">
        <v>7.5</v>
      </c>
      <c r="AD38" s="15" t="s">
        <v>100</v>
      </c>
    </row>
    <row r="39" spans="3:31" x14ac:dyDescent="0.4">
      <c r="C39" s="58" t="str">
        <f t="shared" si="0"/>
        <v/>
      </c>
      <c r="D39" s="155"/>
      <c r="E39" s="116" t="str">
        <f t="shared" si="5"/>
        <v/>
      </c>
      <c r="F39" s="213" t="s">
        <v>117</v>
      </c>
      <c r="G39" s="122" t="s">
        <v>161</v>
      </c>
      <c r="H39" s="213" t="str">
        <f t="shared" si="3"/>
        <v>20m outside boundary</v>
      </c>
      <c r="I39" s="213"/>
      <c r="J39" s="213"/>
      <c r="K39" s="176"/>
      <c r="AA39" s="15" t="s">
        <v>147</v>
      </c>
      <c r="AB39" s="21">
        <v>0</v>
      </c>
      <c r="AC39" s="21">
        <v>5.4</v>
      </c>
      <c r="AD39" s="15" t="s">
        <v>101</v>
      </c>
      <c r="AE39" s="15" t="s">
        <v>111</v>
      </c>
    </row>
    <row r="40" spans="3:31" x14ac:dyDescent="0.4">
      <c r="C40" s="58" t="str">
        <f t="shared" si="0"/>
        <v/>
      </c>
      <c r="D40" s="155"/>
      <c r="E40" s="116" t="str">
        <f t="shared" si="5"/>
        <v/>
      </c>
      <c r="F40" s="212" t="s">
        <v>122</v>
      </c>
      <c r="G40" s="119" t="s">
        <v>160</v>
      </c>
      <c r="H40" s="212" t="str">
        <f t="shared" si="3"/>
        <v>20m inside boundary</v>
      </c>
      <c r="I40" s="212"/>
      <c r="J40" s="212"/>
      <c r="K40" s="174"/>
      <c r="AA40" s="15" t="s">
        <v>148</v>
      </c>
      <c r="AB40" s="21">
        <v>16.00001</v>
      </c>
      <c r="AC40" s="21">
        <v>10000000</v>
      </c>
      <c r="AD40" s="15" t="s">
        <v>98</v>
      </c>
      <c r="AE40" s="15" t="s">
        <v>141</v>
      </c>
    </row>
    <row r="41" spans="3:31" x14ac:dyDescent="0.4">
      <c r="C41" s="58" t="str">
        <f t="shared" si="0"/>
        <v/>
      </c>
      <c r="D41" s="155"/>
      <c r="E41" s="116" t="str">
        <f t="shared" si="5"/>
        <v/>
      </c>
      <c r="F41" s="30" t="s">
        <v>122</v>
      </c>
      <c r="G41" s="58" t="s">
        <v>160</v>
      </c>
      <c r="H41" s="30" t="str">
        <f t="shared" si="3"/>
        <v>10m inside boundary</v>
      </c>
      <c r="I41" s="30"/>
      <c r="J41" s="30"/>
      <c r="K41" s="175"/>
      <c r="AA41" s="15" t="s">
        <v>148</v>
      </c>
      <c r="AB41" s="21">
        <v>12</v>
      </c>
      <c r="AC41" s="21">
        <v>16.00001</v>
      </c>
      <c r="AD41" s="15" t="s">
        <v>105</v>
      </c>
    </row>
    <row r="42" spans="3:31" x14ac:dyDescent="0.4">
      <c r="C42" s="58" t="str">
        <f t="shared" si="0"/>
        <v/>
      </c>
      <c r="D42" s="155"/>
      <c r="E42" s="116" t="str">
        <f t="shared" si="5"/>
        <v/>
      </c>
      <c r="F42" s="30" t="s">
        <v>122</v>
      </c>
      <c r="G42" s="58" t="s">
        <v>164</v>
      </c>
      <c r="H42" s="30" t="str">
        <f t="shared" si="3"/>
        <v>0m on boundary</v>
      </c>
      <c r="I42" s="30"/>
      <c r="J42" s="30"/>
      <c r="K42" s="175"/>
      <c r="AA42" s="15" t="s">
        <v>148</v>
      </c>
      <c r="AB42" s="21">
        <v>8</v>
      </c>
      <c r="AC42" s="21">
        <v>12</v>
      </c>
      <c r="AD42" s="15" t="s">
        <v>108</v>
      </c>
    </row>
    <row r="43" spans="3:31" x14ac:dyDescent="0.4">
      <c r="C43" s="58" t="str">
        <f t="shared" si="0"/>
        <v/>
      </c>
      <c r="D43" s="155"/>
      <c r="E43" s="116" t="str">
        <f t="shared" si="5"/>
        <v/>
      </c>
      <c r="F43" s="30" t="s">
        <v>122</v>
      </c>
      <c r="G43" s="58" t="s">
        <v>161</v>
      </c>
      <c r="H43" s="30" t="str">
        <f t="shared" si="3"/>
        <v>10m outside boundary</v>
      </c>
      <c r="I43" s="30"/>
      <c r="J43" s="30"/>
      <c r="K43" s="175"/>
      <c r="AA43" s="15" t="s">
        <v>148</v>
      </c>
      <c r="AB43" s="21">
        <v>4</v>
      </c>
      <c r="AC43" s="21">
        <v>8</v>
      </c>
      <c r="AD43" s="15" t="s">
        <v>100</v>
      </c>
    </row>
    <row r="44" spans="3:31" x14ac:dyDescent="0.4">
      <c r="C44" s="58" t="str">
        <f t="shared" si="0"/>
        <v/>
      </c>
      <c r="D44" s="155"/>
      <c r="E44" s="117" t="str">
        <f t="shared" si="5"/>
        <v/>
      </c>
      <c r="F44" s="213" t="s">
        <v>122</v>
      </c>
      <c r="G44" s="122" t="s">
        <v>161</v>
      </c>
      <c r="H44" s="213" t="str">
        <f t="shared" si="3"/>
        <v>20m outside boundary</v>
      </c>
      <c r="I44" s="213"/>
      <c r="J44" s="213"/>
      <c r="K44" s="176"/>
      <c r="AA44" s="15" t="s">
        <v>148</v>
      </c>
      <c r="AB44" s="21">
        <v>0</v>
      </c>
      <c r="AC44" s="21">
        <v>4</v>
      </c>
      <c r="AD44" s="15" t="s">
        <v>101</v>
      </c>
      <c r="AE44" s="15" t="s">
        <v>111</v>
      </c>
    </row>
    <row r="45" spans="3:31" x14ac:dyDescent="0.4">
      <c r="C45" s="58" t="str">
        <f t="shared" si="0"/>
        <v/>
      </c>
      <c r="D45" s="155"/>
      <c r="E45" s="194" t="s">
        <v>93</v>
      </c>
      <c r="F45" s="212" t="s">
        <v>94</v>
      </c>
      <c r="G45" s="119" t="s">
        <v>160</v>
      </c>
      <c r="H45" s="212" t="str">
        <f>H5</f>
        <v>20m inside boundary</v>
      </c>
      <c r="I45" s="212"/>
      <c r="J45" s="212"/>
      <c r="K45" s="174"/>
      <c r="AA45" s="15" t="s">
        <v>149</v>
      </c>
      <c r="AB45" s="21">
        <v>20.80001</v>
      </c>
      <c r="AC45" s="21">
        <v>10000000</v>
      </c>
      <c r="AD45" s="15" t="s">
        <v>98</v>
      </c>
      <c r="AE45" s="15" t="s">
        <v>141</v>
      </c>
    </row>
    <row r="46" spans="3:31" x14ac:dyDescent="0.4">
      <c r="C46" s="58" t="str">
        <f t="shared" si="0"/>
        <v/>
      </c>
      <c r="D46" s="155"/>
      <c r="E46" s="116" t="str">
        <f>IF(E45 = "Select", "", E45)</f>
        <v/>
      </c>
      <c r="F46" s="30" t="s">
        <v>94</v>
      </c>
      <c r="G46" s="58" t="s">
        <v>160</v>
      </c>
      <c r="H46" s="30" t="str">
        <f t="shared" ref="H46:H64" si="6">H6</f>
        <v>10m inside boundary</v>
      </c>
      <c r="I46" s="30"/>
      <c r="J46" s="30"/>
      <c r="K46" s="175"/>
      <c r="AA46" s="15" t="s">
        <v>149</v>
      </c>
      <c r="AB46" s="21">
        <v>9.1999999999999993</v>
      </c>
      <c r="AC46" s="21">
        <v>20.800001000000002</v>
      </c>
      <c r="AD46" s="15" t="s">
        <v>105</v>
      </c>
    </row>
    <row r="47" spans="3:31" x14ac:dyDescent="0.4">
      <c r="C47" s="58" t="str">
        <f t="shared" si="0"/>
        <v/>
      </c>
      <c r="D47" s="155"/>
      <c r="E47" s="116" t="str">
        <f t="shared" ref="E47:E49" si="7">IF(E46 = "Select", "", E46)</f>
        <v/>
      </c>
      <c r="F47" s="30" t="s">
        <v>94</v>
      </c>
      <c r="G47" s="58" t="s">
        <v>164</v>
      </c>
      <c r="H47" s="30" t="str">
        <f t="shared" si="6"/>
        <v>0m on boundary</v>
      </c>
      <c r="I47" s="30"/>
      <c r="J47" s="30"/>
      <c r="K47" s="175"/>
      <c r="AA47" s="15" t="s">
        <v>149</v>
      </c>
      <c r="AB47" s="21">
        <v>5.7</v>
      </c>
      <c r="AC47" s="21">
        <v>9.1999999999999993</v>
      </c>
      <c r="AD47" s="15" t="s">
        <v>108</v>
      </c>
    </row>
    <row r="48" spans="3:31" x14ac:dyDescent="0.4">
      <c r="C48" s="58" t="str">
        <f t="shared" si="0"/>
        <v/>
      </c>
      <c r="D48" s="155"/>
      <c r="E48" s="116" t="str">
        <f t="shared" si="7"/>
        <v/>
      </c>
      <c r="F48" s="30" t="s">
        <v>94</v>
      </c>
      <c r="G48" s="58" t="s">
        <v>161</v>
      </c>
      <c r="H48" s="30" t="str">
        <f t="shared" si="6"/>
        <v>10m outside boundary</v>
      </c>
      <c r="I48" s="30"/>
      <c r="J48" s="30"/>
      <c r="K48" s="175"/>
      <c r="AA48" s="15" t="s">
        <v>149</v>
      </c>
      <c r="AB48" s="21">
        <v>1.9</v>
      </c>
      <c r="AC48" s="21">
        <v>5.7</v>
      </c>
      <c r="AD48" s="15" t="s">
        <v>100</v>
      </c>
    </row>
    <row r="49" spans="3:31" x14ac:dyDescent="0.4">
      <c r="C49" s="58" t="str">
        <f t="shared" si="0"/>
        <v/>
      </c>
      <c r="D49" s="155"/>
      <c r="E49" s="116" t="str">
        <f t="shared" si="7"/>
        <v/>
      </c>
      <c r="F49" s="213" t="s">
        <v>94</v>
      </c>
      <c r="G49" s="122" t="s">
        <v>161</v>
      </c>
      <c r="H49" s="213" t="str">
        <f t="shared" si="6"/>
        <v>20m outside boundary</v>
      </c>
      <c r="I49" s="213"/>
      <c r="J49" s="213"/>
      <c r="K49" s="176"/>
      <c r="AA49" s="15" t="s">
        <v>149</v>
      </c>
      <c r="AB49" s="21">
        <v>0</v>
      </c>
      <c r="AC49" s="21">
        <v>1.9</v>
      </c>
      <c r="AD49" s="15" t="s">
        <v>101</v>
      </c>
      <c r="AE49" s="15" t="s">
        <v>111</v>
      </c>
    </row>
    <row r="50" spans="3:31" x14ac:dyDescent="0.4">
      <c r="C50" s="58" t="str">
        <f t="shared" si="0"/>
        <v/>
      </c>
      <c r="D50" s="155"/>
      <c r="E50" s="116" t="str">
        <f t="shared" ref="E50:E64" si="8">IF(E49 = "Select", "", E49)</f>
        <v/>
      </c>
      <c r="F50" s="212" t="s">
        <v>116</v>
      </c>
      <c r="G50" s="119" t="s">
        <v>160</v>
      </c>
      <c r="H50" s="212" t="str">
        <f t="shared" si="6"/>
        <v>20m inside boundary</v>
      </c>
      <c r="I50" s="212"/>
      <c r="J50" s="212"/>
      <c r="K50" s="174"/>
      <c r="AA50" s="15" t="s">
        <v>150</v>
      </c>
      <c r="AB50" s="21">
        <v>0.67000009999999999</v>
      </c>
      <c r="AC50" s="21">
        <v>10000000</v>
      </c>
      <c r="AD50" s="15" t="s">
        <v>98</v>
      </c>
      <c r="AE50" s="15" t="s">
        <v>141</v>
      </c>
    </row>
    <row r="51" spans="3:31" x14ac:dyDescent="0.4">
      <c r="C51" s="58" t="str">
        <f t="shared" si="0"/>
        <v/>
      </c>
      <c r="D51" s="155"/>
      <c r="E51" s="116" t="str">
        <f t="shared" si="8"/>
        <v/>
      </c>
      <c r="F51" s="30" t="s">
        <v>116</v>
      </c>
      <c r="G51" s="58" t="s">
        <v>160</v>
      </c>
      <c r="H51" s="30" t="str">
        <f t="shared" si="6"/>
        <v>10m inside boundary</v>
      </c>
      <c r="I51" s="30"/>
      <c r="J51" s="30"/>
      <c r="K51" s="175"/>
      <c r="AA51" s="15" t="s">
        <v>150</v>
      </c>
      <c r="AB51" s="21">
        <v>0.5</v>
      </c>
      <c r="AC51" s="21">
        <v>0.67000009999999999</v>
      </c>
      <c r="AD51" s="15" t="s">
        <v>105</v>
      </c>
    </row>
    <row r="52" spans="3:31" x14ac:dyDescent="0.4">
      <c r="C52" s="58" t="str">
        <f t="shared" si="0"/>
        <v/>
      </c>
      <c r="D52" s="155"/>
      <c r="E52" s="116" t="str">
        <f t="shared" si="8"/>
        <v/>
      </c>
      <c r="F52" s="30" t="s">
        <v>116</v>
      </c>
      <c r="G52" s="58" t="s">
        <v>164</v>
      </c>
      <c r="H52" s="30" t="str">
        <f t="shared" si="6"/>
        <v>0m on boundary</v>
      </c>
      <c r="I52" s="30"/>
      <c r="J52" s="30"/>
      <c r="K52" s="175"/>
      <c r="AA52" s="15" t="s">
        <v>150</v>
      </c>
      <c r="AB52" s="21">
        <v>0.42</v>
      </c>
      <c r="AC52" s="21">
        <v>0.5</v>
      </c>
      <c r="AD52" s="15" t="s">
        <v>108</v>
      </c>
    </row>
    <row r="53" spans="3:31" x14ac:dyDescent="0.4">
      <c r="C53" s="58" t="str">
        <f t="shared" si="0"/>
        <v/>
      </c>
      <c r="D53" s="155"/>
      <c r="E53" s="116" t="str">
        <f t="shared" si="8"/>
        <v/>
      </c>
      <c r="F53" s="30" t="s">
        <v>116</v>
      </c>
      <c r="G53" s="58" t="s">
        <v>161</v>
      </c>
      <c r="H53" s="30" t="str">
        <f t="shared" si="6"/>
        <v>10m outside boundary</v>
      </c>
      <c r="I53" s="30"/>
      <c r="J53" s="30"/>
      <c r="K53" s="175"/>
      <c r="AA53" s="15" t="s">
        <v>150</v>
      </c>
      <c r="AB53" s="21">
        <v>0.33</v>
      </c>
      <c r="AC53" s="21">
        <v>0.42</v>
      </c>
      <c r="AD53" s="15" t="s">
        <v>100</v>
      </c>
    </row>
    <row r="54" spans="3:31" x14ac:dyDescent="0.4">
      <c r="C54" s="58" t="str">
        <f t="shared" si="0"/>
        <v/>
      </c>
      <c r="D54" s="155"/>
      <c r="E54" s="116" t="str">
        <f t="shared" si="8"/>
        <v/>
      </c>
      <c r="F54" s="213" t="s">
        <v>116</v>
      </c>
      <c r="G54" s="122" t="s">
        <v>161</v>
      </c>
      <c r="H54" s="213" t="str">
        <f t="shared" si="6"/>
        <v>20m outside boundary</v>
      </c>
      <c r="I54" s="213"/>
      <c r="J54" s="213"/>
      <c r="K54" s="176"/>
      <c r="AA54" s="15" t="s">
        <v>150</v>
      </c>
      <c r="AB54" s="21">
        <v>0</v>
      </c>
      <c r="AC54" s="21">
        <v>0.33</v>
      </c>
      <c r="AD54" s="15" t="s">
        <v>101</v>
      </c>
      <c r="AE54" s="15" t="s">
        <v>111</v>
      </c>
    </row>
    <row r="55" spans="3:31" x14ac:dyDescent="0.4">
      <c r="C55" s="58" t="str">
        <f t="shared" si="0"/>
        <v/>
      </c>
      <c r="D55" s="155"/>
      <c r="E55" s="116" t="str">
        <f t="shared" si="8"/>
        <v/>
      </c>
      <c r="F55" s="212" t="s">
        <v>117</v>
      </c>
      <c r="G55" s="119" t="s">
        <v>160</v>
      </c>
      <c r="H55" s="212" t="str">
        <f t="shared" si="6"/>
        <v>20m inside boundary</v>
      </c>
      <c r="I55" s="212"/>
      <c r="J55" s="212"/>
      <c r="K55" s="174"/>
      <c r="AA55" s="15" t="s">
        <v>151</v>
      </c>
      <c r="AB55" s="21">
        <v>0.86000010000000005</v>
      </c>
      <c r="AC55" s="21">
        <v>10000000</v>
      </c>
      <c r="AD55" s="15" t="s">
        <v>98</v>
      </c>
      <c r="AE55" s="15" t="s">
        <v>141</v>
      </c>
    </row>
    <row r="56" spans="3:31" x14ac:dyDescent="0.4">
      <c r="C56" s="58" t="str">
        <f t="shared" si="0"/>
        <v/>
      </c>
      <c r="D56" s="155"/>
      <c r="E56" s="116" t="str">
        <f t="shared" si="8"/>
        <v/>
      </c>
      <c r="F56" s="30" t="s">
        <v>117</v>
      </c>
      <c r="G56" s="58" t="s">
        <v>160</v>
      </c>
      <c r="H56" s="30" t="str">
        <f t="shared" si="6"/>
        <v>10m inside boundary</v>
      </c>
      <c r="I56" s="30"/>
      <c r="J56" s="30"/>
      <c r="K56" s="175"/>
      <c r="AA56" s="15" t="s">
        <v>151</v>
      </c>
      <c r="AB56" s="21">
        <v>0.68</v>
      </c>
      <c r="AC56" s="21">
        <v>0.86000010000000005</v>
      </c>
      <c r="AD56" s="15" t="s">
        <v>105</v>
      </c>
    </row>
    <row r="57" spans="3:31" x14ac:dyDescent="0.4">
      <c r="C57" s="58" t="str">
        <f t="shared" si="0"/>
        <v/>
      </c>
      <c r="D57" s="155"/>
      <c r="E57" s="116" t="str">
        <f t="shared" si="8"/>
        <v/>
      </c>
      <c r="F57" s="30" t="s">
        <v>117</v>
      </c>
      <c r="G57" s="58" t="s">
        <v>164</v>
      </c>
      <c r="H57" s="30" t="str">
        <f t="shared" si="6"/>
        <v>0m on boundary</v>
      </c>
      <c r="I57" s="30"/>
      <c r="J57" s="30"/>
      <c r="K57" s="175"/>
      <c r="AA57" s="15" t="s">
        <v>151</v>
      </c>
      <c r="AB57" s="21">
        <v>0.43</v>
      </c>
      <c r="AC57" s="21">
        <v>0.68</v>
      </c>
      <c r="AD57" s="15" t="s">
        <v>108</v>
      </c>
    </row>
    <row r="58" spans="3:31" x14ac:dyDescent="0.4">
      <c r="C58" s="58" t="str">
        <f t="shared" si="0"/>
        <v/>
      </c>
      <c r="D58" s="155"/>
      <c r="E58" s="116" t="str">
        <f t="shared" si="8"/>
        <v/>
      </c>
      <c r="F58" s="30" t="s">
        <v>117</v>
      </c>
      <c r="G58" s="58" t="s">
        <v>161</v>
      </c>
      <c r="H58" s="30" t="str">
        <f t="shared" si="6"/>
        <v>10m outside boundary</v>
      </c>
      <c r="I58" s="30"/>
      <c r="J58" s="30"/>
      <c r="K58" s="175"/>
      <c r="AA58" s="15" t="s">
        <v>151</v>
      </c>
      <c r="AB58" s="21">
        <v>0.2</v>
      </c>
      <c r="AC58" s="21">
        <v>0.43</v>
      </c>
      <c r="AD58" s="15" t="s">
        <v>100</v>
      </c>
    </row>
    <row r="59" spans="3:31" x14ac:dyDescent="0.4">
      <c r="C59" s="58" t="str">
        <f t="shared" si="0"/>
        <v/>
      </c>
      <c r="D59" s="155"/>
      <c r="E59" s="116" t="str">
        <f t="shared" si="8"/>
        <v/>
      </c>
      <c r="F59" s="213" t="s">
        <v>117</v>
      </c>
      <c r="G59" s="122" t="s">
        <v>161</v>
      </c>
      <c r="H59" s="213" t="str">
        <f t="shared" si="6"/>
        <v>20m outside boundary</v>
      </c>
      <c r="I59" s="213"/>
      <c r="J59" s="213"/>
      <c r="K59" s="176"/>
      <c r="AA59" s="15" t="s">
        <v>151</v>
      </c>
      <c r="AB59" s="21">
        <v>0</v>
      </c>
      <c r="AC59" s="21">
        <v>0.2</v>
      </c>
      <c r="AD59" s="15" t="s">
        <v>101</v>
      </c>
      <c r="AE59" s="15" t="s">
        <v>111</v>
      </c>
    </row>
    <row r="60" spans="3:31" x14ac:dyDescent="0.4">
      <c r="C60" s="58" t="str">
        <f t="shared" si="0"/>
        <v/>
      </c>
      <c r="D60" s="155"/>
      <c r="E60" s="116" t="str">
        <f t="shared" si="8"/>
        <v/>
      </c>
      <c r="F60" s="212" t="s">
        <v>122</v>
      </c>
      <c r="G60" s="119" t="s">
        <v>160</v>
      </c>
      <c r="H60" s="212" t="str">
        <f t="shared" si="6"/>
        <v>20m inside boundary</v>
      </c>
      <c r="I60" s="212"/>
      <c r="J60" s="212"/>
      <c r="K60" s="174"/>
      <c r="AA60" s="15" t="s">
        <v>153</v>
      </c>
      <c r="AB60" s="21">
        <v>27.400001</v>
      </c>
      <c r="AC60" s="21">
        <v>10000000</v>
      </c>
      <c r="AD60" s="15" t="s">
        <v>98</v>
      </c>
      <c r="AE60" s="15" t="s">
        <v>141</v>
      </c>
    </row>
    <row r="61" spans="3:31" x14ac:dyDescent="0.4">
      <c r="C61" s="58" t="str">
        <f t="shared" si="0"/>
        <v/>
      </c>
      <c r="D61" s="155"/>
      <c r="E61" s="116" t="str">
        <f t="shared" si="8"/>
        <v/>
      </c>
      <c r="F61" s="30" t="s">
        <v>122</v>
      </c>
      <c r="G61" s="58" t="s">
        <v>160</v>
      </c>
      <c r="H61" s="30" t="str">
        <f t="shared" si="6"/>
        <v>10m inside boundary</v>
      </c>
      <c r="I61" s="30"/>
      <c r="J61" s="30"/>
      <c r="K61" s="175"/>
      <c r="AA61" s="15" t="s">
        <v>153</v>
      </c>
      <c r="AB61" s="21">
        <v>23.1</v>
      </c>
      <c r="AC61" s="21">
        <v>27.400001</v>
      </c>
      <c r="AD61" s="15" t="s">
        <v>105</v>
      </c>
    </row>
    <row r="62" spans="3:31" x14ac:dyDescent="0.4">
      <c r="C62" s="58" t="str">
        <f t="shared" si="0"/>
        <v/>
      </c>
      <c r="D62" s="155"/>
      <c r="E62" s="116" t="str">
        <f t="shared" si="8"/>
        <v/>
      </c>
      <c r="F62" s="30" t="s">
        <v>122</v>
      </c>
      <c r="G62" s="58" t="s">
        <v>164</v>
      </c>
      <c r="H62" s="30" t="str">
        <f t="shared" si="6"/>
        <v>0m on boundary</v>
      </c>
      <c r="I62" s="30"/>
      <c r="J62" s="30"/>
      <c r="K62" s="175"/>
      <c r="AA62" s="15" t="s">
        <v>153</v>
      </c>
      <c r="AB62" s="21">
        <v>18.8</v>
      </c>
      <c r="AC62" s="21">
        <v>23.1</v>
      </c>
      <c r="AD62" s="15" t="s">
        <v>108</v>
      </c>
    </row>
    <row r="63" spans="3:31" x14ac:dyDescent="0.4">
      <c r="C63" s="58" t="str">
        <f t="shared" ref="C63:C64" si="9">C$5</f>
        <v/>
      </c>
      <c r="D63" s="155"/>
      <c r="E63" s="116" t="str">
        <f t="shared" si="8"/>
        <v/>
      </c>
      <c r="F63" s="30" t="s">
        <v>122</v>
      </c>
      <c r="G63" s="58" t="s">
        <v>161</v>
      </c>
      <c r="H63" s="30" t="str">
        <f t="shared" si="6"/>
        <v>10m outside boundary</v>
      </c>
      <c r="I63" s="30"/>
      <c r="J63" s="30"/>
      <c r="K63" s="175"/>
      <c r="AA63" s="15" t="s">
        <v>153</v>
      </c>
      <c r="AB63" s="21">
        <v>10.4</v>
      </c>
      <c r="AC63" s="21">
        <v>18.8</v>
      </c>
      <c r="AD63" s="15" t="s">
        <v>100</v>
      </c>
    </row>
    <row r="64" spans="3:31" x14ac:dyDescent="0.4">
      <c r="C64" s="58" t="str">
        <f t="shared" si="9"/>
        <v/>
      </c>
      <c r="D64" s="155"/>
      <c r="E64" s="117" t="str">
        <f t="shared" si="8"/>
        <v/>
      </c>
      <c r="F64" s="213" t="s">
        <v>122</v>
      </c>
      <c r="G64" s="122" t="s">
        <v>161</v>
      </c>
      <c r="H64" s="213" t="str">
        <f t="shared" si="6"/>
        <v>20m outside boundary</v>
      </c>
      <c r="I64" s="213"/>
      <c r="J64" s="213"/>
      <c r="K64" s="176"/>
      <c r="AA64" s="15" t="s">
        <v>153</v>
      </c>
      <c r="AB64" s="21">
        <v>0</v>
      </c>
      <c r="AC64" s="21">
        <v>10.4</v>
      </c>
      <c r="AD64" s="15" t="s">
        <v>101</v>
      </c>
      <c r="AE64" s="15" t="s">
        <v>111</v>
      </c>
    </row>
    <row r="65" spans="3:31" x14ac:dyDescent="0.4">
      <c r="AA65" s="15" t="s">
        <v>154</v>
      </c>
      <c r="AB65" s="21">
        <v>9.6000010000000007</v>
      </c>
      <c r="AC65" s="21">
        <v>10000000</v>
      </c>
      <c r="AD65" s="15" t="s">
        <v>98</v>
      </c>
      <c r="AE65" s="15" t="s">
        <v>141</v>
      </c>
    </row>
    <row r="66" spans="3:31" x14ac:dyDescent="0.4">
      <c r="D66" s="18" t="s">
        <v>1927</v>
      </c>
      <c r="AA66" s="15" t="s">
        <v>154</v>
      </c>
      <c r="AB66" s="21">
        <v>7.5</v>
      </c>
      <c r="AC66" s="21">
        <v>9.6000010000000007</v>
      </c>
      <c r="AD66" s="15" t="s">
        <v>105</v>
      </c>
    </row>
    <row r="67" spans="3:31" hidden="1" x14ac:dyDescent="0.4">
      <c r="C67" s="64">
        <v>6.11</v>
      </c>
      <c r="D67" s="64">
        <v>6.12</v>
      </c>
      <c r="E67" s="64">
        <v>6.13</v>
      </c>
      <c r="F67" s="64">
        <v>6.14</v>
      </c>
      <c r="G67" s="64">
        <v>6.15</v>
      </c>
      <c r="H67" s="64">
        <v>6.16</v>
      </c>
      <c r="AA67" s="15" t="s">
        <v>154</v>
      </c>
      <c r="AB67" s="21">
        <v>6.2</v>
      </c>
      <c r="AC67" s="21">
        <v>7.5</v>
      </c>
      <c r="AD67" s="15" t="s">
        <v>108</v>
      </c>
    </row>
    <row r="68" spans="3:31" ht="33.6" x14ac:dyDescent="0.4">
      <c r="C68" s="61" t="s">
        <v>44</v>
      </c>
      <c r="D68" s="61" t="s">
        <v>115</v>
      </c>
      <c r="E68" s="61" t="s">
        <v>80</v>
      </c>
      <c r="F68" s="61" t="s">
        <v>124</v>
      </c>
      <c r="G68" s="61" t="s">
        <v>125</v>
      </c>
      <c r="H68" s="61" t="s">
        <v>126</v>
      </c>
      <c r="AA68" s="15" t="s">
        <v>154</v>
      </c>
      <c r="AB68" s="21">
        <v>4.5</v>
      </c>
      <c r="AC68" s="21">
        <v>6.2</v>
      </c>
      <c r="AD68" s="15" t="s">
        <v>100</v>
      </c>
    </row>
    <row r="69" spans="3:31" x14ac:dyDescent="0.4">
      <c r="C69" s="69" t="str">
        <f>C5</f>
        <v/>
      </c>
      <c r="D69" s="69" t="str">
        <f>E6</f>
        <v/>
      </c>
      <c r="E69" s="69" t="str">
        <f>G5</f>
        <v>Inside site boundary</v>
      </c>
      <c r="F69" s="78" t="str">
        <f>IFERROR(AVERAGE(I5:J6,I10:J11,I15:J16,I20:J21),"")</f>
        <v/>
      </c>
      <c r="G69" s="58" t="str" cm="1">
        <f t="array" ref="G69">IFERROR(INDEX(Table995[EQS category ref], MATCH(1, (Table5691[[#This Row],[Abiotic indicator]]=Table995[Biotic index ref])*(F69&gt;=Table995[Equal or larger than])*(F69&lt;Table995[smaller than]),0)),"")</f>
        <v/>
      </c>
      <c r="H69" s="112" t="str" cm="1">
        <f t="array" ref="H69">IFERROR(_xlfn.IFS(Table5691[[#This Row],[EQS category]]="Bad",5, Table5691[[#This Row],[EQS category]]="Poor",4, Table5691[[#This Row],[EQS category]]="Moderate",3, Table5691[[#This Row],[EQS category]]="Good",2, Table5691[[#This Row],[EQS category]]="High",1),"")</f>
        <v/>
      </c>
      <c r="AA69" s="15" t="s">
        <v>154</v>
      </c>
      <c r="AB69" s="21">
        <v>0</v>
      </c>
      <c r="AC69" s="21">
        <v>4.5</v>
      </c>
      <c r="AD69" s="15" t="s">
        <v>101</v>
      </c>
      <c r="AE69" s="15" t="s">
        <v>111</v>
      </c>
    </row>
    <row r="70" spans="3:31" x14ac:dyDescent="0.4">
      <c r="C70" s="69" t="str">
        <f>C25</f>
        <v/>
      </c>
      <c r="D70" s="69" t="str">
        <f>E26</f>
        <v/>
      </c>
      <c r="E70" s="69" t="str">
        <f>G25</f>
        <v>Inside site boundary</v>
      </c>
      <c r="F70" s="78" t="str">
        <f>IFERROR(AVERAGE(I25:J26,I30:J31,I35:J36,I40:J41),"")</f>
        <v/>
      </c>
      <c r="G70" s="58" t="str" cm="1">
        <f t="array" ref="G70">IFERROR(INDEX(Table995[EQS category ref], MATCH(1, (Table5691[[#This Row],[Abiotic indicator]]=Table995[Biotic index ref])*(F70&gt;=Table995[Equal or larger than])*(F70&lt;Table995[smaller than]),0)),"")</f>
        <v/>
      </c>
      <c r="H70" s="112" t="str" cm="1">
        <f t="array" ref="H70">IFERROR(_xlfn.IFS(Table5691[[#This Row],[EQS category]]="Bad",5, Table5691[[#This Row],[EQS category]]="Poor",4, Table5691[[#This Row],[EQS category]]="Moderate",3, Table5691[[#This Row],[EQS category]]="Good",2, Table5691[[#This Row],[EQS category]]="High",1),"")</f>
        <v/>
      </c>
      <c r="AA70" s="15" t="s">
        <v>155</v>
      </c>
      <c r="AB70" s="21">
        <v>0</v>
      </c>
      <c r="AC70" s="21">
        <v>2</v>
      </c>
      <c r="AD70" s="15" t="s">
        <v>98</v>
      </c>
    </row>
    <row r="71" spans="3:31" x14ac:dyDescent="0.4">
      <c r="C71" s="69" t="str">
        <f>C45</f>
        <v/>
      </c>
      <c r="D71" s="69" t="str">
        <f>E46</f>
        <v/>
      </c>
      <c r="E71" s="69" t="str">
        <f>G45</f>
        <v>Inside site boundary</v>
      </c>
      <c r="F71" s="78" t="str">
        <f>IFERROR(AVERAGE(I45:J46,I50:J51,I55:J56,I60:J61),"")</f>
        <v/>
      </c>
      <c r="G71" s="58" t="str" cm="1">
        <f t="array" ref="G71">IFERROR(INDEX(Table995[EQS category ref], MATCH(1, (Table5691[[#This Row],[Abiotic indicator]]=Table995[Biotic index ref])*(F71&gt;=Table995[Equal or larger than])*(F71&lt;Table995[smaller than]),0)),"")</f>
        <v/>
      </c>
      <c r="H71" s="112" t="str" cm="1">
        <f t="array" ref="H71">IFERROR(_xlfn.IFS(Table5691[[#This Row],[EQS category]]="Bad",5, Table5691[[#This Row],[EQS category]]="Poor",4, Table5691[[#This Row],[EQS category]]="Moderate",3, Table5691[[#This Row],[EQS category]]="Good",2, Table5691[[#This Row],[EQS category]]="High",1),"")</f>
        <v/>
      </c>
      <c r="AA71" s="15" t="s">
        <v>155</v>
      </c>
      <c r="AB71" s="21">
        <v>2</v>
      </c>
      <c r="AC71" s="21">
        <v>3</v>
      </c>
      <c r="AD71" s="15" t="s">
        <v>105</v>
      </c>
    </row>
    <row r="72" spans="3:31" x14ac:dyDescent="0.4">
      <c r="C72" s="69" t="str">
        <f>C7</f>
        <v/>
      </c>
      <c r="D72" s="69" t="str">
        <f>E7</f>
        <v/>
      </c>
      <c r="E72" s="69" t="str">
        <f>G7</f>
        <v>On site boundary</v>
      </c>
      <c r="F72" s="78" t="str">
        <f>IFERROR(AVERAGE(I7:J7,I12:J12,I17:J17,I22:J22),"")</f>
        <v/>
      </c>
      <c r="G72" s="58" t="str" cm="1">
        <f t="array" ref="G72">IFERROR(INDEX(Table995[EQS category ref], MATCH(1, (Table5691[[#This Row],[Abiotic indicator]]=Table995[Biotic index ref])*(F72&gt;=Table995[Equal or larger than])*(F72&lt;Table995[smaller than]),0)),"")</f>
        <v/>
      </c>
      <c r="H72" s="112" t="str" cm="1">
        <f t="array" ref="H72">IFERROR(_xlfn.IFS(Table5691[[#This Row],[EQS category]]="Bad",5, Table5691[[#This Row],[EQS category]]="Poor",4, Table5691[[#This Row],[EQS category]]="Moderate",3, Table5691[[#This Row],[EQS category]]="Good",2, Table5691[[#This Row],[EQS category]]="High",1),"")</f>
        <v/>
      </c>
      <c r="AA72" s="15" t="s">
        <v>155</v>
      </c>
      <c r="AB72" s="21">
        <v>3</v>
      </c>
      <c r="AC72" s="21">
        <v>4</v>
      </c>
      <c r="AD72" s="15" t="s">
        <v>108</v>
      </c>
    </row>
    <row r="73" spans="3:31" x14ac:dyDescent="0.4">
      <c r="C73" s="69" t="str">
        <f>C27</f>
        <v/>
      </c>
      <c r="D73" s="69" t="str">
        <f>E27</f>
        <v/>
      </c>
      <c r="E73" s="69" t="str">
        <f>G27</f>
        <v>On site boundary</v>
      </c>
      <c r="F73" s="78" t="str">
        <f>IFERROR(AVERAGE(I27:J27,I32:J32,I37:J37,I42:J42),"")</f>
        <v/>
      </c>
      <c r="G73" s="58" t="str" cm="1">
        <f t="array" ref="G73">IFERROR(INDEX(Table995[EQS category ref], MATCH(1, (Table5691[[#This Row],[Abiotic indicator]]=Table995[Biotic index ref])*(F73&gt;=Table995[Equal or larger than])*(F73&lt;Table995[smaller than]),0)),"")</f>
        <v/>
      </c>
      <c r="H73" s="112" t="str" cm="1">
        <f t="array" ref="H73">IFERROR(_xlfn.IFS(Table5691[[#This Row],[EQS category]]="Bad",5, Table5691[[#This Row],[EQS category]]="Poor",4, Table5691[[#This Row],[EQS category]]="Moderate",3, Table5691[[#This Row],[EQS category]]="Good",2, Table5691[[#This Row],[EQS category]]="High",1),"")</f>
        <v/>
      </c>
      <c r="AA73" s="15" t="s">
        <v>155</v>
      </c>
      <c r="AB73" s="21">
        <v>4</v>
      </c>
      <c r="AC73" s="21">
        <v>6</v>
      </c>
      <c r="AD73" s="15" t="s">
        <v>100</v>
      </c>
    </row>
    <row r="74" spans="3:31" x14ac:dyDescent="0.4">
      <c r="C74" s="69" t="str">
        <f>C47</f>
        <v/>
      </c>
      <c r="D74" s="69" t="str">
        <f>E47</f>
        <v/>
      </c>
      <c r="E74" s="69" t="str">
        <f>G47</f>
        <v>On site boundary</v>
      </c>
      <c r="F74" s="78" t="str">
        <f>IFERROR(AVERAGE(I47:J47,I52:J52,I57:J57,I62:J62),"")</f>
        <v/>
      </c>
      <c r="G74" s="58" t="str" cm="1">
        <f t="array" ref="G74">IFERROR(INDEX(Table995[EQS category ref], MATCH(1, (Table5691[[#This Row],[Abiotic indicator]]=Table995[Biotic index ref])*(F74&gt;=Table995[Equal or larger than])*(F74&lt;Table995[smaller than]),0)),"")</f>
        <v/>
      </c>
      <c r="H74" s="112" t="str" cm="1">
        <f t="array" ref="H74">IFERROR(_xlfn.IFS(Table5691[[#This Row],[EQS category]]="Bad",5, Table5691[[#This Row],[EQS category]]="Poor",4, Table5691[[#This Row],[EQS category]]="Moderate",3, Table5691[[#This Row],[EQS category]]="Good",2, Table5691[[#This Row],[EQS category]]="High",1),"")</f>
        <v/>
      </c>
      <c r="AA74" s="15" t="s">
        <v>155</v>
      </c>
      <c r="AB74" s="21">
        <v>6</v>
      </c>
      <c r="AC74" s="21">
        <v>1000</v>
      </c>
      <c r="AD74" s="15" t="s">
        <v>101</v>
      </c>
      <c r="AE74" s="15" t="s">
        <v>141</v>
      </c>
    </row>
    <row r="75" spans="3:31" x14ac:dyDescent="0.4">
      <c r="C75" s="69" t="str">
        <f>C8</f>
        <v/>
      </c>
      <c r="D75" s="69" t="str">
        <f>E8</f>
        <v/>
      </c>
      <c r="E75" s="69" t="str">
        <f>G8</f>
        <v>Outside site boundary</v>
      </c>
      <c r="F75" s="78" t="str">
        <f>IFERROR(AVERAGE(I8:J9,I13:J14,I18:J19,I23:J24),"")</f>
        <v/>
      </c>
      <c r="G75" s="58" t="str" cm="1">
        <f t="array" ref="G75">IFERROR(INDEX(Table995[EQS category ref], MATCH(1, (Table5691[[#This Row],[Abiotic indicator]]=Table995[Biotic index ref])*(F75&gt;=Table995[Equal or larger than])*(F75&lt;Table995[smaller than]),0)),"")</f>
        <v/>
      </c>
      <c r="H75" s="112" t="str" cm="1">
        <f t="array" ref="H75">IFERROR(_xlfn.IFS(Table5691[[#This Row],[EQS category]]="Bad",5, Table5691[[#This Row],[EQS category]]="Poor",4, Table5691[[#This Row],[EQS category]]="Moderate",3, Table5691[[#This Row],[EQS category]]="Good",2, Table5691[[#This Row],[EQS category]]="High",1),"")</f>
        <v/>
      </c>
    </row>
    <row r="76" spans="3:31" x14ac:dyDescent="0.4">
      <c r="C76" s="69" t="str">
        <f>C29</f>
        <v/>
      </c>
      <c r="D76" s="69" t="str">
        <f>E29</f>
        <v/>
      </c>
      <c r="E76" s="69" t="str">
        <f>G28</f>
        <v>Outside site boundary</v>
      </c>
      <c r="F76" s="78" t="str">
        <f>IFERROR(AVERAGE(I28:J29,I33:J34,I38:J39,I43:J44),"")</f>
        <v/>
      </c>
      <c r="G76" s="58" t="str" cm="1">
        <f t="array" ref="G76">IFERROR(INDEX(Table995[EQS category ref], MATCH(1, (Table5691[[#This Row],[Abiotic indicator]]=Table995[Biotic index ref])*(F76&gt;=Table995[Equal or larger than])*(F76&lt;Table995[smaller than]),0)),"")</f>
        <v/>
      </c>
      <c r="H76" s="112" t="str" cm="1">
        <f t="array" ref="H76">IFERROR(_xlfn.IFS(Table5691[[#This Row],[EQS category]]="Bad",5, Table5691[[#This Row],[EQS category]]="Poor",4, Table5691[[#This Row],[EQS category]]="Moderate",3, Table5691[[#This Row],[EQS category]]="Good",2, Table5691[[#This Row],[EQS category]]="High",1),"")</f>
        <v/>
      </c>
      <c r="AA76" s="18" t="s">
        <v>118</v>
      </c>
    </row>
    <row r="77" spans="3:31" x14ac:dyDescent="0.4">
      <c r="C77" s="69" t="str">
        <f>C48</f>
        <v/>
      </c>
      <c r="D77" s="69" t="str">
        <f>E48</f>
        <v/>
      </c>
      <c r="E77" s="69" t="str">
        <f>G48</f>
        <v>Outside site boundary</v>
      </c>
      <c r="F77" s="78" t="str">
        <f>IFERROR(AVERAGE(I48:J49,I53:J54,I58:J59,I63:J64),"")</f>
        <v/>
      </c>
      <c r="G77" s="58" t="str" cm="1">
        <f t="array" ref="G77">IFERROR(INDEX(Table995[EQS category ref], MATCH(1, (Table5691[[#This Row],[Abiotic indicator]]=Table995[Biotic index ref])*(F77&gt;=Table995[Equal or larger than])*(F77&lt;Table995[smaller than]),0)),"")</f>
        <v/>
      </c>
      <c r="H77" s="112" t="str" cm="1">
        <f t="array" ref="H77">IFERROR(_xlfn.IFS(Table5691[[#This Row],[EQS category]]="Bad",5, Table5691[[#This Row],[EQS category]]="Poor",4, Table5691[[#This Row],[EQS category]]="Moderate",3, Table5691[[#This Row],[EQS category]]="Good",2, Table5691[[#This Row],[EQS category]]="High",1),"")</f>
        <v/>
      </c>
    </row>
    <row r="78" spans="3:31" x14ac:dyDescent="0.4">
      <c r="AA78" s="15" t="s">
        <v>87</v>
      </c>
      <c r="AB78" s="84" t="s">
        <v>119</v>
      </c>
      <c r="AC78" s="15" t="s">
        <v>120</v>
      </c>
      <c r="AD78" s="15" t="s">
        <v>121</v>
      </c>
      <c r="AE78" s="15" t="s">
        <v>56</v>
      </c>
    </row>
    <row r="79" spans="3:31" x14ac:dyDescent="0.4">
      <c r="D79" s="18" t="s">
        <v>1928</v>
      </c>
      <c r="AA79" s="15" t="s">
        <v>101</v>
      </c>
      <c r="AB79" s="15">
        <v>4.0000099999999996</v>
      </c>
      <c r="AC79" s="15">
        <v>6</v>
      </c>
      <c r="AD79" s="42">
        <v>5</v>
      </c>
      <c r="AE79" s="15" t="s">
        <v>99</v>
      </c>
    </row>
    <row r="80" spans="3:31" hidden="1" x14ac:dyDescent="0.4">
      <c r="C80" s="64">
        <v>6.17</v>
      </c>
      <c r="D80" s="64">
        <v>6.18</v>
      </c>
      <c r="E80" s="64">
        <v>6.19</v>
      </c>
      <c r="F80" s="64">
        <v>6.21</v>
      </c>
      <c r="AA80" s="15" t="s">
        <v>100</v>
      </c>
      <c r="AB80" s="15">
        <v>3.1</v>
      </c>
      <c r="AC80" s="15">
        <v>4.0000099999999996</v>
      </c>
      <c r="AD80" s="42">
        <v>4</v>
      </c>
    </row>
    <row r="81" spans="3:31" ht="17.399999999999999" thickBot="1" x14ac:dyDescent="0.45">
      <c r="C81" s="66" t="s">
        <v>128</v>
      </c>
      <c r="D81" s="66" t="s">
        <v>80</v>
      </c>
      <c r="E81" s="81" t="s">
        <v>129</v>
      </c>
      <c r="F81" s="81" t="s">
        <v>130</v>
      </c>
      <c r="AA81" s="15" t="s">
        <v>108</v>
      </c>
      <c r="AB81" s="15">
        <v>2.1</v>
      </c>
      <c r="AC81" s="15">
        <v>3.09999</v>
      </c>
      <c r="AD81" s="42">
        <v>3</v>
      </c>
    </row>
    <row r="82" spans="3:31" ht="17.399999999999999" thickTop="1" x14ac:dyDescent="0.4">
      <c r="C82" s="69" t="str">
        <f>C69</f>
        <v/>
      </c>
      <c r="D82" s="96" t="str">
        <f>E69</f>
        <v>Inside site boundary</v>
      </c>
      <c r="E82" s="78" t="str">
        <f>IFERROR((H69+H70+H71)/3,"")</f>
        <v/>
      </c>
      <c r="F82" s="106" t="str" cm="1">
        <f t="array" ref="F82">IFERROR(INDEX(Table201518[EQS category ref], MATCH(1,(Table5792[[#This Row],[Zone EQS score]]&gt;Table201518[Larger than])*(Table5792[[#This Row],[Zone EQS score]]&lt;=Table201518[Equal or smaller than]),0)),"")</f>
        <v/>
      </c>
      <c r="AA82" s="15" t="s">
        <v>105</v>
      </c>
      <c r="AB82" s="15">
        <v>1.1000000000000001</v>
      </c>
      <c r="AC82" s="15">
        <v>2.09999</v>
      </c>
      <c r="AD82" s="42">
        <v>2</v>
      </c>
    </row>
    <row r="83" spans="3:31" x14ac:dyDescent="0.4">
      <c r="C83" s="96" t="str">
        <f>C70</f>
        <v/>
      </c>
      <c r="D83" s="96" t="str">
        <f>E72</f>
        <v>On site boundary</v>
      </c>
      <c r="E83" s="78" t="str">
        <f>IFERROR((H72+H73+H74)/3,"")</f>
        <v/>
      </c>
      <c r="F83" s="106" t="str" cm="1">
        <f t="array" ref="F83">IFERROR(INDEX(Table201518[EQS category ref], MATCH(1,(Table5792[[#This Row],[Zone EQS score]]&gt;Table201518[Larger than])*(Table5792[[#This Row],[Zone EQS score]]&lt;=Table201518[Equal or smaller than]),0)),"")</f>
        <v/>
      </c>
      <c r="AA83" s="15" t="s">
        <v>98</v>
      </c>
      <c r="AB83" s="15">
        <v>0</v>
      </c>
      <c r="AC83" s="15">
        <v>1.09999</v>
      </c>
      <c r="AD83" s="42">
        <v>1</v>
      </c>
      <c r="AE83" s="15" t="s">
        <v>123</v>
      </c>
    </row>
    <row r="84" spans="3:31" x14ac:dyDescent="0.4">
      <c r="C84" s="96" t="str">
        <f>C71</f>
        <v/>
      </c>
      <c r="D84" s="96" t="str">
        <f>E75</f>
        <v>Outside site boundary</v>
      </c>
      <c r="E84" s="78" t="str">
        <f>IFERROR((H75+H76+H77)/3,"")</f>
        <v/>
      </c>
      <c r="F84" s="106" t="str" cm="1">
        <f t="array" ref="F84">IFERROR(INDEX(Table201518[EQS category ref], MATCH(1,(Table5792[[#This Row],[Zone EQS score]]&gt;Table201518[Larger than])*(Table5792[[#This Row],[Zone EQS score]]&lt;=Table201518[Equal or smaller than]),0)),"")</f>
        <v/>
      </c>
    </row>
    <row r="86" spans="3:31" x14ac:dyDescent="0.4">
      <c r="D86" s="18" t="s">
        <v>1922</v>
      </c>
    </row>
    <row r="87" spans="3:31" hidden="1" x14ac:dyDescent="0.4">
      <c r="C87" s="64">
        <v>6.22</v>
      </c>
      <c r="D87" s="64">
        <v>6.23</v>
      </c>
    </row>
    <row r="88" spans="3:31" x14ac:dyDescent="0.4">
      <c r="C88" s="66" t="s">
        <v>44</v>
      </c>
      <c r="D88" s="65" t="s">
        <v>169</v>
      </c>
    </row>
    <row r="89" spans="3:31" x14ac:dyDescent="0.4">
      <c r="C89" s="96" t="str">
        <f>C82</f>
        <v/>
      </c>
      <c r="D89" s="58" t="str" cm="1">
        <f t="array" ref="D89">IFERROR(INDEX(Table769097[Benthic status], MATCH(1, (F82=Table769097[Inside site boundary])*(F83=Table769097[Outside site boundary])*(F84=Table769097[Outside site boundary]), 0)),"")</f>
        <v/>
      </c>
    </row>
  </sheetData>
  <sheetProtection algorithmName="SHA-512" hashValue="OQUX5XixI+xO1Z/b5FXteXb7YUWDq9C/gEbkCj5okgAOKQ58JSCWI7yp4dOzN5uj7/ZoPM8Bqs5CexXml2RDYQ==" saltValue="tE76+INghdz405RXrh4tnA=="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5"/>
    <col min="2" max="2" width="0" style="15" hidden="1" customWidth="1"/>
    <col min="3" max="3" width="13.77734375" style="15" hidden="1" customWidth="1"/>
    <col min="4" max="4" width="21.21875" style="15" customWidth="1"/>
    <col min="5" max="5" width="20.77734375" style="15" bestFit="1" customWidth="1"/>
    <col min="6" max="7" width="26" style="15" customWidth="1"/>
    <col min="8" max="8" width="23" style="15" customWidth="1"/>
    <col min="9" max="9" width="16.5546875" style="15" customWidth="1"/>
    <col min="10" max="10" width="15.21875" style="15" bestFit="1" customWidth="1"/>
    <col min="11" max="11" width="17.21875" style="15" customWidth="1"/>
    <col min="12" max="12" width="9" style="15"/>
    <col min="13" max="19" width="9" style="15" customWidth="1"/>
    <col min="20" max="20" width="9" style="15"/>
    <col min="21" max="28" width="9" style="15" customWidth="1"/>
    <col min="29" max="40" width="9" style="15" hidden="1" customWidth="1"/>
    <col min="41" max="44" width="9" style="15" customWidth="1"/>
    <col min="45" max="46" width="9" style="15"/>
    <col min="47" max="47" width="9" style="15" customWidth="1"/>
    <col min="48" max="16384" width="9" style="15"/>
  </cols>
  <sheetData>
    <row r="2" spans="1:61" x14ac:dyDescent="0.4">
      <c r="D2" s="18" t="s">
        <v>1923</v>
      </c>
      <c r="G2" s="40"/>
      <c r="T2" s="18"/>
      <c r="Y2" s="20"/>
      <c r="AB2" s="32"/>
      <c r="AC2" s="32"/>
      <c r="AD2" s="32"/>
      <c r="AE2" s="32"/>
      <c r="AF2" s="32"/>
      <c r="AG2" s="32"/>
      <c r="AH2" s="32"/>
      <c r="AI2" s="32"/>
      <c r="AJ2" s="32"/>
      <c r="AK2" s="18" t="s">
        <v>76</v>
      </c>
    </row>
    <row r="3" spans="1:61" hidden="1" x14ac:dyDescent="0.4">
      <c r="C3" s="15">
        <v>7.1</v>
      </c>
      <c r="D3" s="15">
        <v>7.2</v>
      </c>
      <c r="E3" s="15">
        <v>7.3</v>
      </c>
      <c r="F3" s="15">
        <v>7.4</v>
      </c>
      <c r="G3" s="15">
        <v>7.5</v>
      </c>
      <c r="H3" s="15">
        <v>7.6</v>
      </c>
      <c r="I3" s="15">
        <v>7.7</v>
      </c>
      <c r="J3" s="15">
        <v>7.8</v>
      </c>
      <c r="K3" s="15">
        <v>7.9</v>
      </c>
    </row>
    <row r="4" spans="1:61" s="24" customFormat="1" ht="34.200000000000003" customHeight="1" thickBot="1" x14ac:dyDescent="0.45">
      <c r="C4" s="61" t="s">
        <v>44</v>
      </c>
      <c r="D4" s="60" t="s">
        <v>77</v>
      </c>
      <c r="E4" s="110" t="s">
        <v>115</v>
      </c>
      <c r="F4" s="94" t="s">
        <v>79</v>
      </c>
      <c r="G4" s="110" t="s">
        <v>80</v>
      </c>
      <c r="H4" s="94" t="s">
        <v>81</v>
      </c>
      <c r="I4" s="94" t="s">
        <v>82</v>
      </c>
      <c r="J4" s="94" t="s">
        <v>83</v>
      </c>
      <c r="K4" s="109" t="s">
        <v>56</v>
      </c>
      <c r="AC4" s="275" t="s">
        <v>84</v>
      </c>
      <c r="AD4" s="276" t="s">
        <v>80</v>
      </c>
      <c r="AE4" s="276" t="s">
        <v>85</v>
      </c>
      <c r="AF4" s="276" t="s">
        <v>86</v>
      </c>
      <c r="AG4" s="276" t="s">
        <v>87</v>
      </c>
      <c r="AH4" s="276" t="s">
        <v>56</v>
      </c>
      <c r="AI4" s="17"/>
      <c r="AK4" s="277" t="s">
        <v>88</v>
      </c>
      <c r="AL4" s="276" t="s">
        <v>95</v>
      </c>
      <c r="AM4" s="276" t="s">
        <v>103</v>
      </c>
      <c r="AN4" s="276" t="s">
        <v>92</v>
      </c>
      <c r="AO4" s="17"/>
      <c r="AP4" s="17"/>
      <c r="AQ4" s="17"/>
      <c r="AR4" s="17"/>
      <c r="AS4" s="17"/>
      <c r="AT4" s="17"/>
      <c r="AU4" s="17"/>
      <c r="AV4" s="17"/>
      <c r="AW4" s="17"/>
      <c r="AX4" s="17"/>
      <c r="AY4" s="17"/>
      <c r="AZ4" s="17"/>
      <c r="BA4" s="17"/>
      <c r="BB4" s="17"/>
      <c r="BC4" s="17"/>
      <c r="BD4" s="17"/>
      <c r="BE4" s="17"/>
      <c r="BF4" s="17"/>
      <c r="BG4" s="17"/>
      <c r="BH4" s="17"/>
      <c r="BI4" s="17"/>
    </row>
    <row r="5" spans="1:61" ht="17.399999999999999" thickTop="1" x14ac:dyDescent="0.4">
      <c r="A5" s="86"/>
      <c r="C5" s="111">
        <f>'Site and production details'!C5</f>
        <v>0</v>
      </c>
      <c r="D5" s="155"/>
      <c r="E5" s="341" t="s">
        <v>97</v>
      </c>
      <c r="F5" s="226" t="s">
        <v>94</v>
      </c>
      <c r="G5" s="137" t="s">
        <v>95</v>
      </c>
      <c r="H5" s="278" t="s">
        <v>96</v>
      </c>
      <c r="I5" s="226"/>
      <c r="J5" s="226"/>
      <c r="K5" s="227"/>
      <c r="AC5" s="15" t="s">
        <v>97</v>
      </c>
      <c r="AD5" s="15" t="s">
        <v>95</v>
      </c>
      <c r="AE5" s="107">
        <v>100</v>
      </c>
      <c r="AF5" s="107">
        <v>1000000</v>
      </c>
      <c r="AG5" s="15" t="s">
        <v>98</v>
      </c>
      <c r="AH5" s="15" t="s">
        <v>99</v>
      </c>
      <c r="AK5" s="15" t="s">
        <v>101</v>
      </c>
      <c r="AL5" s="15" t="s">
        <v>101</v>
      </c>
      <c r="AM5" s="15" t="s">
        <v>101</v>
      </c>
      <c r="AN5" s="15" t="s">
        <v>102</v>
      </c>
    </row>
    <row r="6" spans="1:61" x14ac:dyDescent="0.4">
      <c r="A6" s="86"/>
      <c r="C6" s="134">
        <f>C5</f>
        <v>0</v>
      </c>
      <c r="D6" s="155"/>
      <c r="E6" s="342" t="s">
        <v>97</v>
      </c>
      <c r="F6" s="228" t="s">
        <v>94</v>
      </c>
      <c r="G6" s="138" t="s">
        <v>103</v>
      </c>
      <c r="H6" s="279" t="s">
        <v>104</v>
      </c>
      <c r="I6" s="228"/>
      <c r="J6" s="228"/>
      <c r="K6" s="229"/>
      <c r="AC6" s="15" t="s">
        <v>97</v>
      </c>
      <c r="AD6" s="15" t="s">
        <v>95</v>
      </c>
      <c r="AE6" s="21">
        <v>0</v>
      </c>
      <c r="AF6" s="21">
        <v>100</v>
      </c>
      <c r="AG6" s="15" t="s">
        <v>105</v>
      </c>
      <c r="AK6" s="15" t="s">
        <v>101</v>
      </c>
      <c r="AL6" s="15" t="s">
        <v>101</v>
      </c>
      <c r="AM6" s="15" t="s">
        <v>100</v>
      </c>
      <c r="AN6" s="15" t="s">
        <v>102</v>
      </c>
    </row>
    <row r="7" spans="1:61" x14ac:dyDescent="0.4">
      <c r="A7" s="86"/>
      <c r="C7" s="134">
        <f t="shared" ref="C7:C16" si="0">C6</f>
        <v>0</v>
      </c>
      <c r="D7" s="155"/>
      <c r="E7" s="343" t="s">
        <v>97</v>
      </c>
      <c r="F7" s="230" t="s">
        <v>94</v>
      </c>
      <c r="G7" s="139" t="s">
        <v>109</v>
      </c>
      <c r="H7" s="280">
        <v>150</v>
      </c>
      <c r="I7" s="230"/>
      <c r="J7" s="230"/>
      <c r="K7" s="229"/>
      <c r="AC7" s="15" t="s">
        <v>97</v>
      </c>
      <c r="AD7" s="15" t="s">
        <v>95</v>
      </c>
      <c r="AE7" s="21">
        <v>-100</v>
      </c>
      <c r="AF7" s="21">
        <v>0</v>
      </c>
      <c r="AG7" s="15" t="s">
        <v>108</v>
      </c>
      <c r="AK7" s="15" t="s">
        <v>101</v>
      </c>
      <c r="AL7" s="15" t="s">
        <v>101</v>
      </c>
      <c r="AM7" s="15" t="s">
        <v>108</v>
      </c>
      <c r="AN7" s="15" t="s">
        <v>102</v>
      </c>
    </row>
    <row r="8" spans="1:61" x14ac:dyDescent="0.4">
      <c r="A8" s="86"/>
      <c r="C8" s="134">
        <f t="shared" si="0"/>
        <v>0</v>
      </c>
      <c r="D8" s="155"/>
      <c r="E8" s="118" t="s">
        <v>170</v>
      </c>
      <c r="F8" s="214" t="s">
        <v>94</v>
      </c>
      <c r="G8" s="137" t="s">
        <v>95</v>
      </c>
      <c r="H8" s="281" t="str">
        <f t="shared" ref="H8:H16" si="1">H5</f>
        <v>0-30</v>
      </c>
      <c r="I8" s="214"/>
      <c r="J8" s="214"/>
      <c r="K8" s="223"/>
      <c r="U8" s="20"/>
      <c r="V8" s="20"/>
      <c r="AC8" s="15" t="s">
        <v>97</v>
      </c>
      <c r="AD8" s="15" t="s">
        <v>95</v>
      </c>
      <c r="AE8" s="21">
        <v>-150</v>
      </c>
      <c r="AF8" s="21">
        <v>-100</v>
      </c>
      <c r="AG8" s="15" t="s">
        <v>100</v>
      </c>
      <c r="AK8" s="15" t="s">
        <v>101</v>
      </c>
      <c r="AL8" s="15" t="s">
        <v>101</v>
      </c>
      <c r="AM8" s="15" t="s">
        <v>105</v>
      </c>
      <c r="AN8" s="15" t="s">
        <v>102</v>
      </c>
    </row>
    <row r="9" spans="1:61" x14ac:dyDescent="0.4">
      <c r="A9" s="86"/>
      <c r="C9" s="134">
        <f t="shared" si="0"/>
        <v>0</v>
      </c>
      <c r="D9" s="155"/>
      <c r="E9" s="148" t="s">
        <v>170</v>
      </c>
      <c r="F9" s="215" t="s">
        <v>94</v>
      </c>
      <c r="G9" s="138" t="s">
        <v>103</v>
      </c>
      <c r="H9" s="282" t="str">
        <f t="shared" si="1"/>
        <v>31-100</v>
      </c>
      <c r="I9" s="215"/>
      <c r="J9" s="215"/>
      <c r="K9" s="185"/>
      <c r="U9" s="20"/>
      <c r="V9" s="20"/>
      <c r="W9" s="20"/>
      <c r="X9" s="20"/>
      <c r="AC9" s="15" t="s">
        <v>97</v>
      </c>
      <c r="AD9" s="15" t="s">
        <v>95</v>
      </c>
      <c r="AE9" s="21">
        <v>-10000000</v>
      </c>
      <c r="AF9" s="21">
        <v>-150</v>
      </c>
      <c r="AG9" s="15" t="s">
        <v>101</v>
      </c>
      <c r="AH9" s="15" t="s">
        <v>111</v>
      </c>
      <c r="AK9" s="15" t="s">
        <v>101</v>
      </c>
      <c r="AL9" s="15" t="s">
        <v>101</v>
      </c>
      <c r="AM9" s="15" t="s">
        <v>98</v>
      </c>
      <c r="AN9" s="15" t="s">
        <v>102</v>
      </c>
    </row>
    <row r="10" spans="1:61" x14ac:dyDescent="0.4">
      <c r="A10" s="86"/>
      <c r="C10" s="134">
        <f t="shared" si="0"/>
        <v>0</v>
      </c>
      <c r="D10" s="155"/>
      <c r="E10" s="136" t="s">
        <v>170</v>
      </c>
      <c r="F10" s="216" t="s">
        <v>94</v>
      </c>
      <c r="G10" s="140" t="s">
        <v>109</v>
      </c>
      <c r="H10" s="283">
        <f t="shared" si="1"/>
        <v>150</v>
      </c>
      <c r="I10" s="216"/>
      <c r="J10" s="216"/>
      <c r="K10" s="182"/>
      <c r="U10" s="20"/>
      <c r="AC10" s="15" t="s">
        <v>97</v>
      </c>
      <c r="AD10" s="15" t="s">
        <v>103</v>
      </c>
      <c r="AE10" s="107">
        <v>100</v>
      </c>
      <c r="AF10" s="107">
        <v>1000000</v>
      </c>
      <c r="AG10" s="15" t="s">
        <v>98</v>
      </c>
      <c r="AH10" s="15" t="s">
        <v>99</v>
      </c>
      <c r="AK10" s="15" t="s">
        <v>101</v>
      </c>
      <c r="AL10" s="15" t="s">
        <v>100</v>
      </c>
      <c r="AM10" s="15" t="s">
        <v>101</v>
      </c>
      <c r="AN10" s="15" t="s">
        <v>102</v>
      </c>
    </row>
    <row r="11" spans="1:61" x14ac:dyDescent="0.4">
      <c r="A11" s="86"/>
      <c r="C11" s="134">
        <f t="shared" si="0"/>
        <v>0</v>
      </c>
      <c r="D11" s="155"/>
      <c r="E11" s="115" t="s">
        <v>171</v>
      </c>
      <c r="F11" s="219" t="s">
        <v>94</v>
      </c>
      <c r="G11" s="141" t="s">
        <v>95</v>
      </c>
      <c r="H11" s="284" t="str">
        <f t="shared" si="1"/>
        <v>0-30</v>
      </c>
      <c r="I11" s="219"/>
      <c r="J11" s="219"/>
      <c r="K11" s="223"/>
      <c r="T11" s="20"/>
      <c r="U11" s="20"/>
      <c r="V11" s="20"/>
      <c r="AC11" s="15" t="s">
        <v>97</v>
      </c>
      <c r="AD11" s="15" t="s">
        <v>103</v>
      </c>
      <c r="AE11" s="21">
        <v>0</v>
      </c>
      <c r="AF11" s="21">
        <v>100</v>
      </c>
      <c r="AG11" s="15" t="s">
        <v>105</v>
      </c>
      <c r="AK11" s="15" t="s">
        <v>101</v>
      </c>
      <c r="AL11" s="15" t="s">
        <v>100</v>
      </c>
      <c r="AM11" s="15" t="s">
        <v>100</v>
      </c>
      <c r="AN11" s="15" t="s">
        <v>102</v>
      </c>
    </row>
    <row r="12" spans="1:61" x14ac:dyDescent="0.4">
      <c r="A12" s="86"/>
      <c r="C12" s="134">
        <f t="shared" si="0"/>
        <v>0</v>
      </c>
      <c r="D12" s="155"/>
      <c r="E12" s="344" t="s">
        <v>171</v>
      </c>
      <c r="F12" s="230" t="s">
        <v>94</v>
      </c>
      <c r="G12" s="139" t="s">
        <v>103</v>
      </c>
      <c r="H12" s="280" t="str">
        <f t="shared" si="1"/>
        <v>31-100</v>
      </c>
      <c r="I12" s="230"/>
      <c r="J12" s="230"/>
      <c r="K12" s="185"/>
      <c r="T12" s="20"/>
      <c r="V12" s="20"/>
      <c r="AC12" s="15" t="s">
        <v>97</v>
      </c>
      <c r="AD12" s="15" t="s">
        <v>103</v>
      </c>
      <c r="AE12" s="21">
        <v>-100</v>
      </c>
      <c r="AF12" s="21">
        <v>0</v>
      </c>
      <c r="AG12" s="15" t="s">
        <v>108</v>
      </c>
      <c r="AK12" s="15" t="s">
        <v>101</v>
      </c>
      <c r="AL12" s="15" t="s">
        <v>100</v>
      </c>
      <c r="AM12" s="15" t="s">
        <v>108</v>
      </c>
      <c r="AN12" s="15" t="s">
        <v>102</v>
      </c>
    </row>
    <row r="13" spans="1:61" x14ac:dyDescent="0.4">
      <c r="A13" s="86"/>
      <c r="C13" s="134">
        <f t="shared" si="0"/>
        <v>0</v>
      </c>
      <c r="D13" s="155"/>
      <c r="E13" s="345" t="s">
        <v>171</v>
      </c>
      <c r="F13" s="231" t="s">
        <v>94</v>
      </c>
      <c r="G13" s="142" t="s">
        <v>109</v>
      </c>
      <c r="H13" s="285">
        <f t="shared" si="1"/>
        <v>150</v>
      </c>
      <c r="I13" s="231"/>
      <c r="J13" s="231"/>
      <c r="K13" s="182"/>
      <c r="U13" s="20"/>
      <c r="V13" s="20"/>
      <c r="AC13" s="15" t="s">
        <v>97</v>
      </c>
      <c r="AD13" s="15" t="s">
        <v>103</v>
      </c>
      <c r="AE13" s="21">
        <v>-150</v>
      </c>
      <c r="AF13" s="21">
        <v>-100</v>
      </c>
      <c r="AG13" s="15" t="s">
        <v>100</v>
      </c>
      <c r="AK13" s="15" t="s">
        <v>101</v>
      </c>
      <c r="AL13" s="15" t="s">
        <v>100</v>
      </c>
      <c r="AM13" s="15" t="s">
        <v>105</v>
      </c>
      <c r="AN13" s="15" t="s">
        <v>102</v>
      </c>
    </row>
    <row r="14" spans="1:61" x14ac:dyDescent="0.4">
      <c r="A14" s="86"/>
      <c r="C14" s="134">
        <f t="shared" si="0"/>
        <v>0</v>
      </c>
      <c r="D14" s="155"/>
      <c r="E14" s="121" t="s">
        <v>172</v>
      </c>
      <c r="F14" s="225" t="s">
        <v>94</v>
      </c>
      <c r="G14" s="151" t="s">
        <v>95</v>
      </c>
      <c r="H14" s="286" t="str">
        <f t="shared" si="1"/>
        <v>0-30</v>
      </c>
      <c r="I14" s="225"/>
      <c r="J14" s="225"/>
      <c r="K14" s="224"/>
      <c r="V14" s="20"/>
      <c r="AC14" s="15" t="s">
        <v>97</v>
      </c>
      <c r="AD14" s="15" t="s">
        <v>103</v>
      </c>
      <c r="AE14" s="21">
        <v>-10000000</v>
      </c>
      <c r="AF14" s="21">
        <v>-150</v>
      </c>
      <c r="AG14" s="15" t="s">
        <v>101</v>
      </c>
      <c r="AH14" s="15" t="s">
        <v>111</v>
      </c>
      <c r="AK14" s="15" t="s">
        <v>101</v>
      </c>
      <c r="AL14" s="15" t="s">
        <v>100</v>
      </c>
      <c r="AM14" s="15" t="s">
        <v>98</v>
      </c>
      <c r="AN14" s="15" t="s">
        <v>102</v>
      </c>
    </row>
    <row r="15" spans="1:61" x14ac:dyDescent="0.4">
      <c r="A15" s="86"/>
      <c r="C15" s="134">
        <f t="shared" si="0"/>
        <v>0</v>
      </c>
      <c r="D15" s="155"/>
      <c r="E15" s="135" t="s">
        <v>172</v>
      </c>
      <c r="F15" s="218" t="s">
        <v>94</v>
      </c>
      <c r="G15" s="139" t="s">
        <v>103</v>
      </c>
      <c r="H15" s="287" t="str">
        <f t="shared" si="1"/>
        <v>31-100</v>
      </c>
      <c r="I15" s="218"/>
      <c r="J15" s="218"/>
      <c r="K15" s="185"/>
      <c r="U15" s="20"/>
      <c r="V15" s="20"/>
      <c r="AC15" s="15" t="s">
        <v>97</v>
      </c>
      <c r="AD15" s="15" t="s">
        <v>109</v>
      </c>
      <c r="AE15" s="107">
        <v>100</v>
      </c>
      <c r="AF15" s="107">
        <v>1000000</v>
      </c>
      <c r="AG15" s="15" t="s">
        <v>98</v>
      </c>
      <c r="AH15" s="15" t="s">
        <v>99</v>
      </c>
      <c r="AK15" s="15" t="s">
        <v>101</v>
      </c>
      <c r="AL15" s="15" t="s">
        <v>108</v>
      </c>
      <c r="AM15" s="15" t="s">
        <v>101</v>
      </c>
      <c r="AN15" s="15" t="s">
        <v>102</v>
      </c>
    </row>
    <row r="16" spans="1:61" x14ac:dyDescent="0.4">
      <c r="A16" s="86"/>
      <c r="C16" s="134">
        <f t="shared" si="0"/>
        <v>0</v>
      </c>
      <c r="D16" s="155"/>
      <c r="E16" s="136" t="s">
        <v>172</v>
      </c>
      <c r="F16" s="220" t="s">
        <v>94</v>
      </c>
      <c r="G16" s="142" t="s">
        <v>109</v>
      </c>
      <c r="H16" s="288">
        <f t="shared" si="1"/>
        <v>150</v>
      </c>
      <c r="I16" s="220"/>
      <c r="J16" s="220"/>
      <c r="K16" s="182"/>
      <c r="U16" s="20"/>
      <c r="V16" s="20"/>
      <c r="AC16" s="15" t="s">
        <v>97</v>
      </c>
      <c r="AD16" s="15" t="s">
        <v>109</v>
      </c>
      <c r="AE16" s="21">
        <v>0</v>
      </c>
      <c r="AF16" s="21">
        <v>100</v>
      </c>
      <c r="AG16" s="15" t="s">
        <v>105</v>
      </c>
      <c r="AK16" s="15" t="s">
        <v>101</v>
      </c>
      <c r="AL16" s="15" t="s">
        <v>108</v>
      </c>
      <c r="AM16" s="15" t="s">
        <v>100</v>
      </c>
      <c r="AN16" s="15" t="s">
        <v>102</v>
      </c>
    </row>
    <row r="17" spans="3:40" x14ac:dyDescent="0.4">
      <c r="T17" s="20"/>
      <c r="U17" s="20"/>
      <c r="V17" s="20"/>
      <c r="AC17" s="15" t="s">
        <v>97</v>
      </c>
      <c r="AD17" s="15" t="s">
        <v>109</v>
      </c>
      <c r="AE17" s="21">
        <v>-100</v>
      </c>
      <c r="AF17" s="21">
        <v>0</v>
      </c>
      <c r="AG17" s="15" t="s">
        <v>108</v>
      </c>
      <c r="AK17" s="15" t="s">
        <v>101</v>
      </c>
      <c r="AL17" s="15" t="s">
        <v>108</v>
      </c>
      <c r="AM17" s="15" t="s">
        <v>108</v>
      </c>
      <c r="AN17" s="15" t="s">
        <v>102</v>
      </c>
    </row>
    <row r="18" spans="3:40" x14ac:dyDescent="0.4">
      <c r="D18" s="18" t="s">
        <v>1924</v>
      </c>
      <c r="T18" s="20"/>
      <c r="AC18" s="15" t="s">
        <v>97</v>
      </c>
      <c r="AD18" s="15" t="s">
        <v>109</v>
      </c>
      <c r="AE18" s="21">
        <v>-150</v>
      </c>
      <c r="AF18" s="21">
        <v>-100</v>
      </c>
      <c r="AG18" s="15" t="s">
        <v>100</v>
      </c>
      <c r="AK18" s="15" t="s">
        <v>101</v>
      </c>
      <c r="AL18" s="15" t="s">
        <v>108</v>
      </c>
      <c r="AM18" s="15" t="s">
        <v>105</v>
      </c>
      <c r="AN18" s="15" t="s">
        <v>102</v>
      </c>
    </row>
    <row r="19" spans="3:40" hidden="1" x14ac:dyDescent="0.4">
      <c r="C19" s="15">
        <v>7.11</v>
      </c>
      <c r="D19" s="15">
        <v>7.12</v>
      </c>
      <c r="E19" s="15">
        <v>7.13</v>
      </c>
      <c r="F19" s="15">
        <v>7.14</v>
      </c>
      <c r="G19" s="15">
        <v>7.15</v>
      </c>
      <c r="H19" s="15">
        <v>7.16</v>
      </c>
      <c r="I19" s="15">
        <v>7.17</v>
      </c>
      <c r="J19" s="15">
        <v>7.18</v>
      </c>
      <c r="K19" s="15">
        <v>7.19</v>
      </c>
      <c r="AC19" s="15" t="s">
        <v>97</v>
      </c>
      <c r="AD19" s="15" t="s">
        <v>109</v>
      </c>
      <c r="AE19" s="21">
        <v>-10000000</v>
      </c>
      <c r="AF19" s="21">
        <v>-150</v>
      </c>
      <c r="AG19" s="15" t="s">
        <v>101</v>
      </c>
      <c r="AH19" s="15" t="s">
        <v>111</v>
      </c>
      <c r="AK19" s="15" t="s">
        <v>101</v>
      </c>
      <c r="AL19" s="15" t="s">
        <v>108</v>
      </c>
      <c r="AM19" s="15" t="s">
        <v>98</v>
      </c>
      <c r="AN19" s="15" t="s">
        <v>102</v>
      </c>
    </row>
    <row r="20" spans="3:40" s="17" customFormat="1" ht="46.2" customHeight="1" thickBot="1" x14ac:dyDescent="0.45">
      <c r="C20" s="61" t="s">
        <v>44</v>
      </c>
      <c r="D20" s="60" t="s">
        <v>77</v>
      </c>
      <c r="E20" s="110" t="s">
        <v>115</v>
      </c>
      <c r="F20" s="94" t="s">
        <v>79</v>
      </c>
      <c r="G20" s="110" t="s">
        <v>80</v>
      </c>
      <c r="H20" s="94" t="s">
        <v>81</v>
      </c>
      <c r="I20" s="94" t="s">
        <v>82</v>
      </c>
      <c r="J20" s="94" t="s">
        <v>83</v>
      </c>
      <c r="K20" s="109" t="s">
        <v>56</v>
      </c>
      <c r="O20" s="15"/>
      <c r="P20" s="15"/>
      <c r="Q20" s="15"/>
      <c r="AC20" s="17" t="s">
        <v>170</v>
      </c>
      <c r="AD20" s="17" t="s">
        <v>95</v>
      </c>
      <c r="AE20" s="17">
        <v>-1000000</v>
      </c>
      <c r="AF20" s="17" t="e">
        <f>0.8876*((0.0278/(1+10^(7.688-(AVERAGE(F63)))))+(1.1994/(1+10^((AVERAGE(F63))-7.688))))*(2.126*10^(0.028*(20-(AVERAGE(F64)))))</f>
        <v>#DIV/0!</v>
      </c>
      <c r="AG20" s="17" t="s">
        <v>173</v>
      </c>
      <c r="AH20" s="17" t="s">
        <v>174</v>
      </c>
      <c r="AK20" s="17" t="s">
        <v>101</v>
      </c>
      <c r="AL20" s="17" t="s">
        <v>105</v>
      </c>
      <c r="AM20" s="17" t="s">
        <v>101</v>
      </c>
      <c r="AN20" s="17" t="s">
        <v>102</v>
      </c>
    </row>
    <row r="21" spans="3:40" ht="17.399999999999999" thickTop="1" x14ac:dyDescent="0.4">
      <c r="C21" s="111">
        <f>C5</f>
        <v>0</v>
      </c>
      <c r="D21" s="155"/>
      <c r="E21" s="341" t="s">
        <v>97</v>
      </c>
      <c r="F21" s="214" t="s">
        <v>116</v>
      </c>
      <c r="G21" s="143" t="s">
        <v>95</v>
      </c>
      <c r="H21" s="281" t="str">
        <f t="shared" ref="H21:H32" si="2">H5</f>
        <v>0-30</v>
      </c>
      <c r="I21" s="214"/>
      <c r="J21" s="214"/>
      <c r="K21" s="222"/>
      <c r="AC21" s="15" t="s">
        <v>170</v>
      </c>
      <c r="AD21" s="15" t="s">
        <v>95</v>
      </c>
      <c r="AG21" s="15" t="s">
        <v>108</v>
      </c>
      <c r="AH21" s="15" t="s">
        <v>175</v>
      </c>
      <c r="AK21" s="15" t="s">
        <v>101</v>
      </c>
      <c r="AL21" s="15" t="s">
        <v>105</v>
      </c>
      <c r="AM21" s="15" t="s">
        <v>100</v>
      </c>
      <c r="AN21" s="15" t="s">
        <v>102</v>
      </c>
    </row>
    <row r="22" spans="3:40" x14ac:dyDescent="0.4">
      <c r="C22" s="134">
        <f>C21</f>
        <v>0</v>
      </c>
      <c r="D22" s="155"/>
      <c r="E22" s="342" t="s">
        <v>97</v>
      </c>
      <c r="F22" s="215" t="s">
        <v>116</v>
      </c>
      <c r="G22" s="144" t="s">
        <v>103</v>
      </c>
      <c r="H22" s="282" t="str">
        <f t="shared" si="2"/>
        <v>31-100</v>
      </c>
      <c r="I22" s="215"/>
      <c r="J22" s="215"/>
      <c r="K22" s="185"/>
      <c r="AC22" s="15" t="s">
        <v>170</v>
      </c>
      <c r="AD22" s="15" t="s">
        <v>95</v>
      </c>
      <c r="AE22" s="15" t="e">
        <f>0.8876*((0.0278/(1+10^(7.688-(AVERAGE(F63)))))+(1.1994/(1+10^((AVERAGE(F63))-7.688))))*(2.126*10^(0.028*(20-(AVERAGE(F64)))))</f>
        <v>#DIV/0!</v>
      </c>
      <c r="AF22" s="15">
        <v>1000000</v>
      </c>
      <c r="AG22" s="15" t="s">
        <v>112</v>
      </c>
      <c r="AH22" s="15" t="s">
        <v>176</v>
      </c>
      <c r="AK22" s="15" t="s">
        <v>101</v>
      </c>
      <c r="AL22" s="15" t="s">
        <v>105</v>
      </c>
      <c r="AM22" s="15" t="s">
        <v>108</v>
      </c>
      <c r="AN22" s="15" t="s">
        <v>102</v>
      </c>
    </row>
    <row r="23" spans="3:40" x14ac:dyDescent="0.4">
      <c r="C23" s="134">
        <f t="shared" ref="C23:C56" si="3">C22</f>
        <v>0</v>
      </c>
      <c r="D23" s="155"/>
      <c r="E23" s="343" t="s">
        <v>97</v>
      </c>
      <c r="F23" s="216" t="s">
        <v>116</v>
      </c>
      <c r="G23" s="145" t="s">
        <v>109</v>
      </c>
      <c r="H23" s="283">
        <f t="shared" si="2"/>
        <v>150</v>
      </c>
      <c r="I23" s="216"/>
      <c r="J23" s="216"/>
      <c r="K23" s="182"/>
      <c r="AC23" s="15" t="s">
        <v>170</v>
      </c>
      <c r="AD23" s="15" t="s">
        <v>103</v>
      </c>
      <c r="AE23" s="15">
        <v>-1000000</v>
      </c>
      <c r="AF23" s="15" t="e">
        <f>0.8876*((0.0278/(1+10^(7.688-(AVERAGE(F67)))))+(1.1994/(1+10^((AVERAGE(F67))-7.688))))*(2.126*10^(0.028*(20-(AVERAGE(F68)))))</f>
        <v>#DIV/0!</v>
      </c>
      <c r="AG23" s="15" t="s">
        <v>173</v>
      </c>
      <c r="AK23" s="15" t="s">
        <v>101</v>
      </c>
      <c r="AL23" s="15" t="s">
        <v>105</v>
      </c>
      <c r="AM23" s="15" t="s">
        <v>105</v>
      </c>
      <c r="AN23" s="15" t="s">
        <v>102</v>
      </c>
    </row>
    <row r="24" spans="3:40" x14ac:dyDescent="0.4">
      <c r="C24" s="134">
        <f t="shared" si="3"/>
        <v>0</v>
      </c>
      <c r="D24" s="155"/>
      <c r="E24" s="342" t="s">
        <v>97</v>
      </c>
      <c r="F24" s="217" t="s">
        <v>117</v>
      </c>
      <c r="G24" s="143" t="s">
        <v>95</v>
      </c>
      <c r="H24" s="289" t="str">
        <f t="shared" si="2"/>
        <v>0-30</v>
      </c>
      <c r="I24" s="217"/>
      <c r="J24" s="217"/>
      <c r="K24" s="222"/>
      <c r="AC24" s="15" t="s">
        <v>170</v>
      </c>
      <c r="AD24" s="15" t="s">
        <v>103</v>
      </c>
      <c r="AG24" s="15" t="s">
        <v>108</v>
      </c>
      <c r="AK24" s="15" t="s">
        <v>101</v>
      </c>
      <c r="AL24" s="15" t="s">
        <v>105</v>
      </c>
      <c r="AM24" s="15" t="s">
        <v>98</v>
      </c>
      <c r="AN24" s="15" t="s">
        <v>102</v>
      </c>
    </row>
    <row r="25" spans="3:40" x14ac:dyDescent="0.4">
      <c r="C25" s="134">
        <f t="shared" si="3"/>
        <v>0</v>
      </c>
      <c r="D25" s="155"/>
      <c r="E25" s="343" t="s">
        <v>97</v>
      </c>
      <c r="F25" s="218" t="s">
        <v>117</v>
      </c>
      <c r="G25" s="144" t="s">
        <v>103</v>
      </c>
      <c r="H25" s="287" t="str">
        <f t="shared" si="2"/>
        <v>31-100</v>
      </c>
      <c r="I25" s="218"/>
      <c r="J25" s="218"/>
      <c r="K25" s="185"/>
      <c r="AC25" s="15" t="s">
        <v>170</v>
      </c>
      <c r="AD25" s="15" t="s">
        <v>103</v>
      </c>
      <c r="AE25" s="15" t="e">
        <f>0.8876*((0.0278/(1+10^(7.688-(AVERAGE(F67)))))+(1.1994/(1+10^((AVERAGE(F67))-7.688))))*(2.126*10^(0.028*(20-(AVERAGE(F68)))))</f>
        <v>#DIV/0!</v>
      </c>
      <c r="AF25" s="15">
        <v>1000000</v>
      </c>
      <c r="AG25" s="15" t="s">
        <v>112</v>
      </c>
      <c r="AK25" s="15" t="s">
        <v>101</v>
      </c>
      <c r="AL25" s="15" t="s">
        <v>98</v>
      </c>
      <c r="AM25" s="15" t="s">
        <v>101</v>
      </c>
      <c r="AN25" s="15" t="s">
        <v>102</v>
      </c>
    </row>
    <row r="26" spans="3:40" x14ac:dyDescent="0.4">
      <c r="C26" s="134">
        <f t="shared" si="3"/>
        <v>0</v>
      </c>
      <c r="D26" s="155"/>
      <c r="E26" s="342" t="s">
        <v>97</v>
      </c>
      <c r="F26" s="215" t="s">
        <v>117</v>
      </c>
      <c r="G26" s="146" t="s">
        <v>109</v>
      </c>
      <c r="H26" s="282">
        <f t="shared" si="2"/>
        <v>150</v>
      </c>
      <c r="I26" s="215"/>
      <c r="J26" s="215"/>
      <c r="K26" s="185"/>
      <c r="AC26" s="15" t="s">
        <v>170</v>
      </c>
      <c r="AD26" s="15" t="s">
        <v>109</v>
      </c>
      <c r="AE26" s="15">
        <v>-1000000</v>
      </c>
      <c r="AF26" s="15" t="e">
        <f>0.8876*((0.0278/(1+10^(7.688-(AVERAGE(F71)))))+(1.1994/(1+10^((AVERAGE(F71))-7.688))))*(2.126*10^(0.028*(20-(AVERAGE(F72)))))</f>
        <v>#DIV/0!</v>
      </c>
      <c r="AG26" s="15" t="s">
        <v>173</v>
      </c>
      <c r="AK26" s="15" t="s">
        <v>101</v>
      </c>
      <c r="AL26" s="15" t="s">
        <v>98</v>
      </c>
      <c r="AM26" s="15" t="s">
        <v>100</v>
      </c>
      <c r="AN26" s="15" t="s">
        <v>102</v>
      </c>
    </row>
    <row r="27" spans="3:40" x14ac:dyDescent="0.4">
      <c r="C27" s="134">
        <f t="shared" si="3"/>
        <v>0</v>
      </c>
      <c r="D27" s="155"/>
      <c r="E27" s="343" t="s">
        <v>97</v>
      </c>
      <c r="F27" s="214" t="s">
        <v>122</v>
      </c>
      <c r="G27" s="143" t="s">
        <v>95</v>
      </c>
      <c r="H27" s="281" t="str">
        <f t="shared" si="2"/>
        <v>0-30</v>
      </c>
      <c r="I27" s="214"/>
      <c r="J27" s="214"/>
      <c r="K27" s="222"/>
      <c r="AC27" s="15" t="s">
        <v>170</v>
      </c>
      <c r="AD27" s="15" t="s">
        <v>109</v>
      </c>
      <c r="AG27" s="15" t="s">
        <v>108</v>
      </c>
      <c r="AK27" s="15" t="s">
        <v>101</v>
      </c>
      <c r="AL27" s="15" t="s">
        <v>98</v>
      </c>
      <c r="AM27" s="15" t="s">
        <v>108</v>
      </c>
      <c r="AN27" s="15" t="s">
        <v>102</v>
      </c>
    </row>
    <row r="28" spans="3:40" x14ac:dyDescent="0.4">
      <c r="C28" s="134">
        <f t="shared" si="3"/>
        <v>0</v>
      </c>
      <c r="D28" s="155"/>
      <c r="E28" s="342" t="s">
        <v>97</v>
      </c>
      <c r="F28" s="215" t="s">
        <v>122</v>
      </c>
      <c r="G28" s="144" t="s">
        <v>103</v>
      </c>
      <c r="H28" s="282" t="str">
        <f t="shared" si="2"/>
        <v>31-100</v>
      </c>
      <c r="I28" s="215"/>
      <c r="J28" s="215"/>
      <c r="K28" s="185"/>
      <c r="AC28" s="15" t="s">
        <v>170</v>
      </c>
      <c r="AD28" s="15" t="s">
        <v>109</v>
      </c>
      <c r="AE28" s="15" t="e">
        <f>0.8876*((0.0278/(1+10^(7.688-(AVERAGE(F71)))))+(1.1994/(1+10^((AVERAGE(F71))-7.688))))*(2.126*10^(0.028*(20-(AVERAGE(F72)))))</f>
        <v>#DIV/0!</v>
      </c>
      <c r="AF28" s="15">
        <v>1000000</v>
      </c>
      <c r="AG28" s="15" t="s">
        <v>112</v>
      </c>
      <c r="AK28" s="15" t="s">
        <v>101</v>
      </c>
      <c r="AL28" s="15" t="s">
        <v>98</v>
      </c>
      <c r="AM28" s="15" t="s">
        <v>105</v>
      </c>
      <c r="AN28" s="15" t="s">
        <v>102</v>
      </c>
    </row>
    <row r="29" spans="3:40" x14ac:dyDescent="0.4">
      <c r="C29" s="134">
        <f t="shared" si="3"/>
        <v>0</v>
      </c>
      <c r="D29" s="155"/>
      <c r="E29" s="343" t="s">
        <v>97</v>
      </c>
      <c r="F29" s="218" t="s">
        <v>122</v>
      </c>
      <c r="G29" s="146" t="s">
        <v>109</v>
      </c>
      <c r="H29" s="287">
        <f t="shared" si="2"/>
        <v>150</v>
      </c>
      <c r="I29" s="218"/>
      <c r="J29" s="218"/>
      <c r="K29" s="185"/>
      <c r="AK29" s="15" t="s">
        <v>101</v>
      </c>
      <c r="AL29" s="15" t="s">
        <v>98</v>
      </c>
      <c r="AM29" s="15" t="s">
        <v>98</v>
      </c>
      <c r="AN29" s="15" t="s">
        <v>102</v>
      </c>
    </row>
    <row r="30" spans="3:40" x14ac:dyDescent="0.4">
      <c r="C30" s="134">
        <f t="shared" si="3"/>
        <v>0</v>
      </c>
      <c r="D30" s="155"/>
      <c r="E30" s="115" t="s">
        <v>171</v>
      </c>
      <c r="F30" s="317" t="s">
        <v>116</v>
      </c>
      <c r="G30" s="143" t="s">
        <v>95</v>
      </c>
      <c r="H30" s="284" t="str">
        <f t="shared" si="2"/>
        <v>0-30</v>
      </c>
      <c r="I30" s="219"/>
      <c r="J30" s="219"/>
      <c r="K30" s="223"/>
      <c r="AK30" s="15" t="s">
        <v>100</v>
      </c>
      <c r="AL30" s="15" t="s">
        <v>101</v>
      </c>
      <c r="AM30" s="15" t="s">
        <v>101</v>
      </c>
      <c r="AN30" s="15" t="s">
        <v>102</v>
      </c>
    </row>
    <row r="31" spans="3:40" x14ac:dyDescent="0.4">
      <c r="C31" s="134">
        <f t="shared" si="3"/>
        <v>0</v>
      </c>
      <c r="D31" s="155"/>
      <c r="E31" s="116" t="s">
        <v>171</v>
      </c>
      <c r="F31" s="233" t="s">
        <v>116</v>
      </c>
      <c r="G31" s="144" t="s">
        <v>103</v>
      </c>
      <c r="H31" s="287" t="str">
        <f t="shared" si="2"/>
        <v>31-100</v>
      </c>
      <c r="I31" s="218"/>
      <c r="J31" s="218"/>
      <c r="K31" s="185"/>
      <c r="AC31" s="39" t="s">
        <v>84</v>
      </c>
      <c r="AD31" s="39" t="s">
        <v>80</v>
      </c>
      <c r="AE31" s="39" t="s">
        <v>177</v>
      </c>
      <c r="AF31" s="15" t="s">
        <v>178</v>
      </c>
      <c r="AG31" s="39" t="s">
        <v>179</v>
      </c>
      <c r="AH31" s="39" t="s">
        <v>180</v>
      </c>
      <c r="AI31" s="39" t="s">
        <v>56</v>
      </c>
      <c r="AK31" s="15" t="s">
        <v>100</v>
      </c>
      <c r="AL31" s="15" t="s">
        <v>101</v>
      </c>
      <c r="AM31" s="15" t="s">
        <v>100</v>
      </c>
      <c r="AN31" s="15" t="s">
        <v>102</v>
      </c>
    </row>
    <row r="32" spans="3:40" x14ac:dyDescent="0.4">
      <c r="C32" s="134">
        <f t="shared" si="3"/>
        <v>0</v>
      </c>
      <c r="D32" s="155"/>
      <c r="E32" s="116" t="s">
        <v>171</v>
      </c>
      <c r="F32" s="232" t="s">
        <v>116</v>
      </c>
      <c r="G32" s="146" t="s">
        <v>109</v>
      </c>
      <c r="H32" s="282">
        <f t="shared" si="2"/>
        <v>150</v>
      </c>
      <c r="I32" s="215"/>
      <c r="J32" s="215"/>
      <c r="K32" s="185"/>
      <c r="AC32" s="15" t="s">
        <v>170</v>
      </c>
      <c r="AD32" s="15" t="s">
        <v>95</v>
      </c>
      <c r="AE32" s="15" t="e">
        <f>0.8876*((0.0278/(1+10^(7.688-(AVERAGE(F63)))))+(1.1994/(1+10^((AVERAGE(F63))-7.688))))*(2.126*10^(0.028*(20-(AVERAGE(F64)))))</f>
        <v>#DIV/0!</v>
      </c>
      <c r="AI32" s="15" t="s">
        <v>181</v>
      </c>
      <c r="AK32" s="15" t="s">
        <v>100</v>
      </c>
      <c r="AL32" s="15" t="s">
        <v>101</v>
      </c>
      <c r="AM32" s="15" t="s">
        <v>108</v>
      </c>
      <c r="AN32" s="15" t="s">
        <v>102</v>
      </c>
    </row>
    <row r="33" spans="3:40" x14ac:dyDescent="0.4">
      <c r="C33" s="134">
        <f t="shared" si="3"/>
        <v>0</v>
      </c>
      <c r="D33" s="155"/>
      <c r="E33" s="116" t="s">
        <v>171</v>
      </c>
      <c r="F33" s="291" t="s">
        <v>117</v>
      </c>
      <c r="G33" s="297" t="s">
        <v>95</v>
      </c>
      <c r="H33" s="293" t="str">
        <f t="shared" ref="H33:H44" si="4">H5</f>
        <v>0-30</v>
      </c>
      <c r="I33" s="291"/>
      <c r="J33" s="214"/>
      <c r="K33" s="223"/>
      <c r="AC33" s="15" t="s">
        <v>170</v>
      </c>
      <c r="AD33" s="15" t="s">
        <v>103</v>
      </c>
      <c r="AE33" s="15" t="e">
        <f>0.8876*((0.0278/(1+10^(7.688-(AVERAGE(F67)))))+(1.1994/(1+10^((AVERAGE(F67))-7.688))))*(2.126*10^(0.028*(20-(AVERAGE(F68)))))</f>
        <v>#DIV/0!</v>
      </c>
      <c r="AK33" s="15" t="s">
        <v>100</v>
      </c>
      <c r="AL33" s="15" t="s">
        <v>101</v>
      </c>
      <c r="AM33" s="15" t="s">
        <v>105</v>
      </c>
      <c r="AN33" s="15" t="s">
        <v>102</v>
      </c>
    </row>
    <row r="34" spans="3:40" x14ac:dyDescent="0.4">
      <c r="C34" s="134">
        <f t="shared" si="3"/>
        <v>0</v>
      </c>
      <c r="D34" s="155"/>
      <c r="E34" s="116" t="s">
        <v>171</v>
      </c>
      <c r="F34" s="296" t="s">
        <v>117</v>
      </c>
      <c r="G34" s="203" t="s">
        <v>103</v>
      </c>
      <c r="H34" s="294" t="str">
        <f t="shared" si="4"/>
        <v>31-100</v>
      </c>
      <c r="I34" s="232"/>
      <c r="J34" s="215"/>
      <c r="K34" s="185"/>
      <c r="AC34" s="15" t="s">
        <v>170</v>
      </c>
      <c r="AD34" s="15" t="s">
        <v>109</v>
      </c>
      <c r="AE34" s="15" t="e">
        <f>0.8876*((0.0278/(1+10^(7.688-(AVERAGE(F71)))))+(1.1994/(1+10^((AVERAGE(F71))-7.688))))*(2.126*10^(0.028*(20-(AVERAGE(F72)))))</f>
        <v>#DIV/0!</v>
      </c>
      <c r="AK34" s="15" t="s">
        <v>100</v>
      </c>
      <c r="AL34" s="15" t="s">
        <v>101</v>
      </c>
      <c r="AM34" s="15" t="s">
        <v>98</v>
      </c>
      <c r="AN34" s="15" t="s">
        <v>102</v>
      </c>
    </row>
    <row r="35" spans="3:40" x14ac:dyDescent="0.4">
      <c r="C35" s="134">
        <f t="shared" si="3"/>
        <v>0</v>
      </c>
      <c r="D35" s="155"/>
      <c r="E35" s="116" t="s">
        <v>171</v>
      </c>
      <c r="F35" s="318" t="s">
        <v>117</v>
      </c>
      <c r="G35" s="205" t="s">
        <v>109</v>
      </c>
      <c r="H35" s="295">
        <f t="shared" si="4"/>
        <v>150</v>
      </c>
      <c r="I35" s="292"/>
      <c r="J35" s="216"/>
      <c r="K35" s="182"/>
      <c r="AK35" s="15" t="s">
        <v>100</v>
      </c>
      <c r="AL35" s="15" t="s">
        <v>100</v>
      </c>
      <c r="AM35" s="15" t="s">
        <v>101</v>
      </c>
      <c r="AN35" s="15" t="s">
        <v>102</v>
      </c>
    </row>
    <row r="36" spans="3:40" x14ac:dyDescent="0.4">
      <c r="C36" s="134">
        <f t="shared" si="3"/>
        <v>0</v>
      </c>
      <c r="D36" s="155"/>
      <c r="E36" s="116" t="s">
        <v>171</v>
      </c>
      <c r="F36" s="296" t="s">
        <v>122</v>
      </c>
      <c r="G36" s="147" t="s">
        <v>95</v>
      </c>
      <c r="H36" s="286" t="str">
        <f t="shared" si="4"/>
        <v>0-30</v>
      </c>
      <c r="I36" s="225"/>
      <c r="J36" s="225"/>
      <c r="K36" s="224"/>
      <c r="AK36" s="15" t="s">
        <v>100</v>
      </c>
      <c r="AL36" s="15" t="s">
        <v>100</v>
      </c>
      <c r="AM36" s="15" t="s">
        <v>100</v>
      </c>
      <c r="AN36" s="15" t="s">
        <v>102</v>
      </c>
    </row>
    <row r="37" spans="3:40" x14ac:dyDescent="0.4">
      <c r="C37" s="134">
        <f t="shared" si="3"/>
        <v>0</v>
      </c>
      <c r="D37" s="155"/>
      <c r="E37" s="116" t="s">
        <v>171</v>
      </c>
      <c r="F37" s="233" t="s">
        <v>122</v>
      </c>
      <c r="G37" s="144" t="s">
        <v>103</v>
      </c>
      <c r="H37" s="287" t="str">
        <f t="shared" si="4"/>
        <v>31-100</v>
      </c>
      <c r="I37" s="218"/>
      <c r="J37" s="218"/>
      <c r="K37" s="185"/>
      <c r="AK37" s="15" t="s">
        <v>100</v>
      </c>
      <c r="AL37" s="15" t="s">
        <v>100</v>
      </c>
      <c r="AM37" s="15" t="s">
        <v>108</v>
      </c>
      <c r="AN37" s="15" t="s">
        <v>102</v>
      </c>
    </row>
    <row r="38" spans="3:40" x14ac:dyDescent="0.4">
      <c r="C38" s="134">
        <f t="shared" si="3"/>
        <v>0</v>
      </c>
      <c r="D38" s="155"/>
      <c r="E38" s="117" t="s">
        <v>171</v>
      </c>
      <c r="F38" s="319" t="s">
        <v>122</v>
      </c>
      <c r="G38" s="145" t="s">
        <v>109</v>
      </c>
      <c r="H38" s="288">
        <f t="shared" si="4"/>
        <v>150</v>
      </c>
      <c r="I38" s="220"/>
      <c r="J38" s="220"/>
      <c r="K38" s="182"/>
      <c r="AC38" s="18" t="s">
        <v>118</v>
      </c>
      <c r="AK38" s="15" t="s">
        <v>100</v>
      </c>
      <c r="AL38" s="15" t="s">
        <v>100</v>
      </c>
      <c r="AM38" s="15" t="s">
        <v>105</v>
      </c>
      <c r="AN38" s="15" t="s">
        <v>102</v>
      </c>
    </row>
    <row r="39" spans="3:40" x14ac:dyDescent="0.4">
      <c r="C39" s="134">
        <f t="shared" si="3"/>
        <v>0</v>
      </c>
      <c r="D39" s="155"/>
      <c r="E39" s="121" t="s">
        <v>170</v>
      </c>
      <c r="F39" s="221" t="s">
        <v>116</v>
      </c>
      <c r="G39" s="147" t="s">
        <v>95</v>
      </c>
      <c r="H39" s="290" t="str">
        <f t="shared" si="4"/>
        <v>0-30</v>
      </c>
      <c r="I39" s="221"/>
      <c r="J39" s="221"/>
      <c r="K39" s="224"/>
      <c r="AK39" s="15" t="s">
        <v>100</v>
      </c>
      <c r="AL39" s="15" t="s">
        <v>100</v>
      </c>
      <c r="AM39" s="15" t="s">
        <v>98</v>
      </c>
      <c r="AN39" s="15" t="s">
        <v>102</v>
      </c>
    </row>
    <row r="40" spans="3:40" x14ac:dyDescent="0.4">
      <c r="C40" s="134">
        <f t="shared" si="3"/>
        <v>0</v>
      </c>
      <c r="D40" s="155"/>
      <c r="E40" s="148" t="s">
        <v>170</v>
      </c>
      <c r="F40" s="215" t="s">
        <v>116</v>
      </c>
      <c r="G40" s="144" t="s">
        <v>103</v>
      </c>
      <c r="H40" s="282" t="str">
        <f t="shared" si="4"/>
        <v>31-100</v>
      </c>
      <c r="I40" s="215"/>
      <c r="J40" s="215"/>
      <c r="K40" s="185"/>
      <c r="AC40" s="15" t="s">
        <v>87</v>
      </c>
      <c r="AD40" s="84" t="s">
        <v>119</v>
      </c>
      <c r="AE40" s="15" t="s">
        <v>120</v>
      </c>
      <c r="AF40" s="15" t="s">
        <v>121</v>
      </c>
      <c r="AG40" s="15" t="s">
        <v>56</v>
      </c>
      <c r="AK40" s="15" t="s">
        <v>100</v>
      </c>
      <c r="AL40" s="15" t="s">
        <v>108</v>
      </c>
      <c r="AM40" s="15" t="s">
        <v>101</v>
      </c>
      <c r="AN40" s="15" t="s">
        <v>102</v>
      </c>
    </row>
    <row r="41" spans="3:40" x14ac:dyDescent="0.4">
      <c r="C41" s="134">
        <f t="shared" si="3"/>
        <v>0</v>
      </c>
      <c r="D41" s="155"/>
      <c r="E41" s="135" t="s">
        <v>170</v>
      </c>
      <c r="F41" s="216" t="s">
        <v>116</v>
      </c>
      <c r="G41" s="145" t="s">
        <v>109</v>
      </c>
      <c r="H41" s="283">
        <f t="shared" si="4"/>
        <v>150</v>
      </c>
      <c r="I41" s="216"/>
      <c r="J41" s="216"/>
      <c r="K41" s="182"/>
      <c r="AC41" s="15" t="s">
        <v>101</v>
      </c>
      <c r="AD41" s="15">
        <v>4.0000099999999996</v>
      </c>
      <c r="AE41" s="15">
        <v>6</v>
      </c>
      <c r="AF41" s="42">
        <v>5</v>
      </c>
      <c r="AG41" s="15" t="s">
        <v>99</v>
      </c>
      <c r="AK41" s="15" t="s">
        <v>100</v>
      </c>
      <c r="AL41" s="15" t="s">
        <v>108</v>
      </c>
      <c r="AM41" s="15" t="s">
        <v>100</v>
      </c>
      <c r="AN41" s="15" t="s">
        <v>102</v>
      </c>
    </row>
    <row r="42" spans="3:40" x14ac:dyDescent="0.4">
      <c r="C42" s="134">
        <f t="shared" si="3"/>
        <v>0</v>
      </c>
      <c r="D42" s="155"/>
      <c r="E42" s="148" t="s">
        <v>170</v>
      </c>
      <c r="F42" s="225" t="s">
        <v>117</v>
      </c>
      <c r="G42" s="147" t="s">
        <v>95</v>
      </c>
      <c r="H42" s="286" t="str">
        <f t="shared" si="4"/>
        <v>0-30</v>
      </c>
      <c r="I42" s="225"/>
      <c r="J42" s="225"/>
      <c r="K42" s="224"/>
      <c r="AC42" s="15" t="s">
        <v>100</v>
      </c>
      <c r="AD42" s="15">
        <v>3.1</v>
      </c>
      <c r="AE42" s="15">
        <v>4.0000099999999996</v>
      </c>
      <c r="AF42" s="42">
        <v>4</v>
      </c>
      <c r="AK42" s="15" t="s">
        <v>100</v>
      </c>
      <c r="AL42" s="15" t="s">
        <v>108</v>
      </c>
      <c r="AM42" s="15" t="s">
        <v>108</v>
      </c>
      <c r="AN42" s="15" t="s">
        <v>102</v>
      </c>
    </row>
    <row r="43" spans="3:40" x14ac:dyDescent="0.4">
      <c r="C43" s="134">
        <f t="shared" si="3"/>
        <v>0</v>
      </c>
      <c r="D43" s="155"/>
      <c r="E43" s="135" t="s">
        <v>170</v>
      </c>
      <c r="F43" s="218" t="s">
        <v>117</v>
      </c>
      <c r="G43" s="144" t="s">
        <v>103</v>
      </c>
      <c r="H43" s="287" t="str">
        <f t="shared" si="4"/>
        <v>31-100</v>
      </c>
      <c r="I43" s="218"/>
      <c r="J43" s="218"/>
      <c r="K43" s="185"/>
      <c r="AC43" s="15" t="s">
        <v>108</v>
      </c>
      <c r="AD43" s="15">
        <v>2.1</v>
      </c>
      <c r="AE43" s="15">
        <v>3.09999</v>
      </c>
      <c r="AF43" s="42">
        <v>3</v>
      </c>
      <c r="AK43" s="15" t="s">
        <v>100</v>
      </c>
      <c r="AL43" s="15" t="s">
        <v>108</v>
      </c>
      <c r="AM43" s="15" t="s">
        <v>105</v>
      </c>
      <c r="AN43" s="15" t="s">
        <v>102</v>
      </c>
    </row>
    <row r="44" spans="3:40" x14ac:dyDescent="0.4">
      <c r="C44" s="134">
        <f t="shared" si="3"/>
        <v>0</v>
      </c>
      <c r="D44" s="155"/>
      <c r="E44" s="148" t="s">
        <v>170</v>
      </c>
      <c r="F44" s="220" t="s">
        <v>117</v>
      </c>
      <c r="G44" s="145" t="s">
        <v>109</v>
      </c>
      <c r="H44" s="288">
        <f t="shared" si="4"/>
        <v>150</v>
      </c>
      <c r="I44" s="220"/>
      <c r="J44" s="220"/>
      <c r="K44" s="182"/>
      <c r="AC44" s="15" t="s">
        <v>105</v>
      </c>
      <c r="AD44" s="15">
        <v>1.1000000000000001</v>
      </c>
      <c r="AE44" s="15">
        <v>2.09999</v>
      </c>
      <c r="AF44" s="42">
        <v>2</v>
      </c>
      <c r="AK44" s="15" t="s">
        <v>100</v>
      </c>
      <c r="AL44" s="15" t="s">
        <v>108</v>
      </c>
      <c r="AM44" s="15" t="s">
        <v>98</v>
      </c>
      <c r="AN44" s="15" t="s">
        <v>102</v>
      </c>
    </row>
    <row r="45" spans="3:40" x14ac:dyDescent="0.4">
      <c r="C45" s="134">
        <f t="shared" si="3"/>
        <v>0</v>
      </c>
      <c r="D45" s="155"/>
      <c r="E45" s="135" t="s">
        <v>170</v>
      </c>
      <c r="F45" s="214" t="s">
        <v>122</v>
      </c>
      <c r="G45" s="143" t="s">
        <v>95</v>
      </c>
      <c r="H45" s="281" t="str">
        <f t="shared" ref="H45:H56" si="5">H5</f>
        <v>0-30</v>
      </c>
      <c r="I45" s="214"/>
      <c r="J45" s="214"/>
      <c r="K45" s="223"/>
      <c r="AC45" s="15" t="s">
        <v>98</v>
      </c>
      <c r="AD45" s="15">
        <v>0</v>
      </c>
      <c r="AE45" s="15">
        <v>1.09999</v>
      </c>
      <c r="AF45" s="42">
        <v>1</v>
      </c>
      <c r="AG45" s="15" t="s">
        <v>123</v>
      </c>
      <c r="AK45" s="15" t="s">
        <v>100</v>
      </c>
      <c r="AL45" s="15" t="s">
        <v>105</v>
      </c>
      <c r="AM45" s="15" t="s">
        <v>101</v>
      </c>
      <c r="AN45" s="15" t="s">
        <v>102</v>
      </c>
    </row>
    <row r="46" spans="3:40" x14ac:dyDescent="0.4">
      <c r="C46" s="134">
        <f t="shared" si="3"/>
        <v>0</v>
      </c>
      <c r="D46" s="155"/>
      <c r="E46" s="148" t="s">
        <v>170</v>
      </c>
      <c r="F46" s="215" t="s">
        <v>122</v>
      </c>
      <c r="G46" s="144" t="s">
        <v>103</v>
      </c>
      <c r="H46" s="282" t="str">
        <f t="shared" si="5"/>
        <v>31-100</v>
      </c>
      <c r="I46" s="215"/>
      <c r="J46" s="215"/>
      <c r="K46" s="185"/>
      <c r="AK46" s="15" t="s">
        <v>100</v>
      </c>
      <c r="AL46" s="15" t="s">
        <v>105</v>
      </c>
      <c r="AM46" s="15" t="s">
        <v>100</v>
      </c>
      <c r="AN46" s="15" t="s">
        <v>102</v>
      </c>
    </row>
    <row r="47" spans="3:40" x14ac:dyDescent="0.4">
      <c r="C47" s="134">
        <f t="shared" si="3"/>
        <v>0</v>
      </c>
      <c r="D47" s="155"/>
      <c r="E47" s="136" t="s">
        <v>170</v>
      </c>
      <c r="F47" s="216" t="s">
        <v>122</v>
      </c>
      <c r="G47" s="145" t="s">
        <v>109</v>
      </c>
      <c r="H47" s="283">
        <f t="shared" si="5"/>
        <v>150</v>
      </c>
      <c r="I47" s="216"/>
      <c r="J47" s="216"/>
      <c r="K47" s="182"/>
      <c r="AK47" s="15" t="s">
        <v>100</v>
      </c>
      <c r="AL47" s="15" t="s">
        <v>105</v>
      </c>
      <c r="AM47" s="15" t="s">
        <v>108</v>
      </c>
      <c r="AN47" s="15" t="s">
        <v>102</v>
      </c>
    </row>
    <row r="48" spans="3:40" x14ac:dyDescent="0.4">
      <c r="C48" s="134">
        <f t="shared" si="3"/>
        <v>0</v>
      </c>
      <c r="D48" s="155"/>
      <c r="E48" s="118" t="s">
        <v>172</v>
      </c>
      <c r="F48" s="217" t="s">
        <v>116</v>
      </c>
      <c r="G48" s="143" t="s">
        <v>95</v>
      </c>
      <c r="H48" s="289" t="str">
        <f t="shared" si="5"/>
        <v>0-30</v>
      </c>
      <c r="I48" s="217"/>
      <c r="J48" s="217"/>
      <c r="K48" s="223"/>
      <c r="AK48" s="15" t="s">
        <v>100</v>
      </c>
      <c r="AL48" s="15" t="s">
        <v>105</v>
      </c>
      <c r="AM48" s="15" t="s">
        <v>105</v>
      </c>
      <c r="AN48" s="15" t="s">
        <v>102</v>
      </c>
    </row>
    <row r="49" spans="1:40" x14ac:dyDescent="0.4">
      <c r="C49" s="134">
        <f t="shared" si="3"/>
        <v>0</v>
      </c>
      <c r="D49" s="155"/>
      <c r="E49" s="135" t="s">
        <v>172</v>
      </c>
      <c r="F49" s="218" t="s">
        <v>116</v>
      </c>
      <c r="G49" s="144" t="s">
        <v>103</v>
      </c>
      <c r="H49" s="287" t="str">
        <f t="shared" si="5"/>
        <v>31-100</v>
      </c>
      <c r="I49" s="218"/>
      <c r="J49" s="218"/>
      <c r="K49" s="185"/>
      <c r="AK49" s="15" t="s">
        <v>100</v>
      </c>
      <c r="AL49" s="15" t="s">
        <v>105</v>
      </c>
      <c r="AM49" s="15" t="s">
        <v>98</v>
      </c>
      <c r="AN49" s="15" t="s">
        <v>102</v>
      </c>
    </row>
    <row r="50" spans="1:40" x14ac:dyDescent="0.4">
      <c r="C50" s="134">
        <f t="shared" si="3"/>
        <v>0</v>
      </c>
      <c r="D50" s="155"/>
      <c r="E50" s="135" t="s">
        <v>172</v>
      </c>
      <c r="F50" s="215" t="s">
        <v>116</v>
      </c>
      <c r="G50" s="146" t="s">
        <v>109</v>
      </c>
      <c r="H50" s="282">
        <f t="shared" si="5"/>
        <v>150</v>
      </c>
      <c r="I50" s="215"/>
      <c r="J50" s="215"/>
      <c r="K50" s="185"/>
      <c r="AK50" s="15" t="s">
        <v>100</v>
      </c>
      <c r="AL50" s="15" t="s">
        <v>98</v>
      </c>
      <c r="AM50" s="15" t="s">
        <v>101</v>
      </c>
      <c r="AN50" s="15" t="s">
        <v>102</v>
      </c>
    </row>
    <row r="51" spans="1:40" x14ac:dyDescent="0.4">
      <c r="C51" s="134">
        <f t="shared" si="3"/>
        <v>0</v>
      </c>
      <c r="D51" s="155"/>
      <c r="E51" s="135" t="s">
        <v>172</v>
      </c>
      <c r="F51" s="214" t="s">
        <v>117</v>
      </c>
      <c r="G51" s="143" t="s">
        <v>95</v>
      </c>
      <c r="H51" s="281" t="str">
        <f t="shared" si="5"/>
        <v>0-30</v>
      </c>
      <c r="I51" s="214"/>
      <c r="J51" s="214"/>
      <c r="K51" s="223"/>
      <c r="AK51" s="15" t="s">
        <v>100</v>
      </c>
      <c r="AL51" s="15" t="s">
        <v>98</v>
      </c>
      <c r="AM51" s="15" t="s">
        <v>100</v>
      </c>
      <c r="AN51" s="15" t="s">
        <v>102</v>
      </c>
    </row>
    <row r="52" spans="1:40" x14ac:dyDescent="0.4">
      <c r="C52" s="134">
        <f t="shared" si="3"/>
        <v>0</v>
      </c>
      <c r="D52" s="155"/>
      <c r="E52" s="135" t="s">
        <v>172</v>
      </c>
      <c r="F52" s="215" t="s">
        <v>117</v>
      </c>
      <c r="G52" s="144" t="s">
        <v>103</v>
      </c>
      <c r="H52" s="282" t="str">
        <f t="shared" si="5"/>
        <v>31-100</v>
      </c>
      <c r="I52" s="215"/>
      <c r="J52" s="215"/>
      <c r="K52" s="185"/>
      <c r="AK52" s="15" t="s">
        <v>100</v>
      </c>
      <c r="AL52" s="15" t="s">
        <v>98</v>
      </c>
      <c r="AM52" s="15" t="s">
        <v>108</v>
      </c>
      <c r="AN52" s="15" t="s">
        <v>102</v>
      </c>
    </row>
    <row r="53" spans="1:40" x14ac:dyDescent="0.4">
      <c r="C53" s="134">
        <f t="shared" si="3"/>
        <v>0</v>
      </c>
      <c r="D53" s="155"/>
      <c r="E53" s="135" t="s">
        <v>172</v>
      </c>
      <c r="F53" s="216" t="s">
        <v>117</v>
      </c>
      <c r="G53" s="145" t="s">
        <v>109</v>
      </c>
      <c r="H53" s="283">
        <f t="shared" si="5"/>
        <v>150</v>
      </c>
      <c r="I53" s="216"/>
      <c r="J53" s="216"/>
      <c r="K53" s="182"/>
      <c r="AK53" s="15" t="s">
        <v>100</v>
      </c>
      <c r="AL53" s="15" t="s">
        <v>98</v>
      </c>
      <c r="AM53" s="15" t="s">
        <v>105</v>
      </c>
      <c r="AN53" s="15" t="s">
        <v>102</v>
      </c>
    </row>
    <row r="54" spans="1:40" x14ac:dyDescent="0.4">
      <c r="C54" s="134">
        <f t="shared" si="3"/>
        <v>0</v>
      </c>
      <c r="D54" s="155"/>
      <c r="E54" s="135" t="s">
        <v>172</v>
      </c>
      <c r="F54" s="225" t="s">
        <v>122</v>
      </c>
      <c r="G54" s="147" t="s">
        <v>95</v>
      </c>
      <c r="H54" s="286" t="str">
        <f t="shared" si="5"/>
        <v>0-30</v>
      </c>
      <c r="I54" s="225"/>
      <c r="J54" s="225"/>
      <c r="K54" s="224"/>
      <c r="AK54" s="15" t="s">
        <v>100</v>
      </c>
      <c r="AL54" s="15" t="s">
        <v>98</v>
      </c>
      <c r="AM54" s="15" t="s">
        <v>98</v>
      </c>
      <c r="AN54" s="15" t="s">
        <v>102</v>
      </c>
    </row>
    <row r="55" spans="1:40" x14ac:dyDescent="0.4">
      <c r="A55" s="86"/>
      <c r="C55" s="134">
        <f t="shared" si="3"/>
        <v>0</v>
      </c>
      <c r="D55" s="155"/>
      <c r="E55" s="135" t="s">
        <v>172</v>
      </c>
      <c r="F55" s="218" t="s">
        <v>122</v>
      </c>
      <c r="G55" s="144" t="s">
        <v>103</v>
      </c>
      <c r="H55" s="287" t="str">
        <f t="shared" si="5"/>
        <v>31-100</v>
      </c>
      <c r="I55" s="218"/>
      <c r="J55" s="218"/>
      <c r="K55" s="185"/>
      <c r="AK55" s="15" t="s">
        <v>108</v>
      </c>
      <c r="AL55" s="15" t="s">
        <v>101</v>
      </c>
      <c r="AM55" s="15" t="s">
        <v>101</v>
      </c>
      <c r="AN55" s="15" t="s">
        <v>102</v>
      </c>
    </row>
    <row r="56" spans="1:40" x14ac:dyDescent="0.4">
      <c r="A56" s="86"/>
      <c r="C56" s="134">
        <f t="shared" si="3"/>
        <v>0</v>
      </c>
      <c r="D56" s="155"/>
      <c r="E56" s="136" t="s">
        <v>172</v>
      </c>
      <c r="F56" s="220" t="s">
        <v>122</v>
      </c>
      <c r="G56" s="145" t="s">
        <v>109</v>
      </c>
      <c r="H56" s="288">
        <f t="shared" si="5"/>
        <v>150</v>
      </c>
      <c r="I56" s="220"/>
      <c r="J56" s="220"/>
      <c r="K56" s="182"/>
      <c r="AK56" s="15" t="s">
        <v>108</v>
      </c>
      <c r="AL56" s="15" t="s">
        <v>101</v>
      </c>
      <c r="AM56" s="15" t="s">
        <v>100</v>
      </c>
      <c r="AN56" s="15" t="s">
        <v>102</v>
      </c>
    </row>
    <row r="57" spans="1:40" x14ac:dyDescent="0.4">
      <c r="A57" s="86"/>
      <c r="AK57" s="15" t="s">
        <v>108</v>
      </c>
      <c r="AL57" s="15" t="s">
        <v>101</v>
      </c>
      <c r="AM57" s="15" t="s">
        <v>108</v>
      </c>
      <c r="AN57" s="15" t="s">
        <v>102</v>
      </c>
    </row>
    <row r="58" spans="1:40" x14ac:dyDescent="0.4">
      <c r="A58" s="86"/>
      <c r="D58" s="18" t="s">
        <v>1929</v>
      </c>
      <c r="F58" s="40"/>
      <c r="G58" s="40"/>
      <c r="AK58" s="15" t="s">
        <v>108</v>
      </c>
      <c r="AL58" s="15" t="s">
        <v>101</v>
      </c>
      <c r="AM58" s="15" t="s">
        <v>105</v>
      </c>
      <c r="AN58" s="15" t="s">
        <v>102</v>
      </c>
    </row>
    <row r="59" spans="1:40" hidden="1" x14ac:dyDescent="0.4">
      <c r="A59" s="86"/>
      <c r="C59" s="15">
        <v>7.21</v>
      </c>
      <c r="D59" s="15">
        <v>7.22</v>
      </c>
      <c r="E59" s="15">
        <v>7.23</v>
      </c>
      <c r="F59" s="15">
        <v>7.24</v>
      </c>
      <c r="G59" s="15">
        <v>7.25</v>
      </c>
      <c r="H59" s="15">
        <v>7.26</v>
      </c>
      <c r="I59" s="15">
        <v>7.27</v>
      </c>
      <c r="AK59" s="15" t="s">
        <v>108</v>
      </c>
      <c r="AL59" s="15" t="s">
        <v>101</v>
      </c>
      <c r="AM59" s="15" t="s">
        <v>98</v>
      </c>
      <c r="AN59" s="15" t="s">
        <v>102</v>
      </c>
    </row>
    <row r="60" spans="1:40" ht="33.6" x14ac:dyDescent="0.4">
      <c r="A60" s="86"/>
      <c r="C60" s="61" t="s">
        <v>44</v>
      </c>
      <c r="D60" s="61" t="s">
        <v>115</v>
      </c>
      <c r="E60" s="61" t="s">
        <v>80</v>
      </c>
      <c r="F60" s="61" t="s">
        <v>124</v>
      </c>
      <c r="G60" s="61" t="s">
        <v>182</v>
      </c>
      <c r="H60" s="61" t="s">
        <v>125</v>
      </c>
      <c r="I60" s="61" t="s">
        <v>126</v>
      </c>
      <c r="AK60" s="15" t="s">
        <v>108</v>
      </c>
      <c r="AL60" s="15" t="s">
        <v>100</v>
      </c>
      <c r="AM60" s="15" t="s">
        <v>101</v>
      </c>
      <c r="AN60" s="15" t="s">
        <v>102</v>
      </c>
    </row>
    <row r="61" spans="1:40" x14ac:dyDescent="0.4">
      <c r="A61" s="86"/>
      <c r="C61" s="77">
        <f>C5</f>
        <v>0</v>
      </c>
      <c r="D61" s="77" t="str">
        <f>E5</f>
        <v>Redox potential (EhNHE)</v>
      </c>
      <c r="E61" s="77" t="str">
        <f>G5</f>
        <v>Sampling zone 1</v>
      </c>
      <c r="F61" s="162" t="str">
        <f>IFERROR(AVERAGE(I5:J5,I27:J27,I21:J21,I24:J24), "")</f>
        <v/>
      </c>
      <c r="G61" s="206" t="s">
        <v>183</v>
      </c>
      <c r="H61" s="208" t="str" cm="1">
        <f t="array" ref="H61">IFERROR(INDEX('Benthic - L&amp;R Level 1 &amp; 2'!$AG$5:$AG$28, MATCH(1, ('Benthic - L&amp;R Level 1 &amp; 2'!$D61='Benthic - L&amp;R Level 1 &amp; 2'!$AC$5:$AC$28)*('Benthic - L&amp;R Level 1 &amp; 2'!$F61&gt;='Benthic - L&amp;R Level 1 &amp; 2'!$AE$5:$AE$28)*('Benthic - L&amp;R Level 1 &amp; 2'!$F61&lt;AF5:AF28),0)), "")</f>
        <v/>
      </c>
      <c r="I61" s="206"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5" t="s">
        <v>108</v>
      </c>
      <c r="AL61" s="15" t="s">
        <v>100</v>
      </c>
      <c r="AM61" s="15" t="s">
        <v>100</v>
      </c>
      <c r="AN61" s="15" t="s">
        <v>102</v>
      </c>
    </row>
    <row r="62" spans="1:40" x14ac:dyDescent="0.4">
      <c r="A62" s="86"/>
      <c r="C62" s="77">
        <f>C21</f>
        <v>0</v>
      </c>
      <c r="D62" s="77" t="str">
        <f>E8</f>
        <v xml:space="preserve">TAN (mg/L) </v>
      </c>
      <c r="E62" s="77" t="str">
        <f>G11</f>
        <v>Sampling zone 1</v>
      </c>
      <c r="F62" s="162" t="str">
        <f>IFERROR(AVERAGE(I8:J8,I45:J45,I39:J39,I42:J42), "")</f>
        <v/>
      </c>
      <c r="G62" s="207" t="str">
        <f>IFERROR(AE32, "")</f>
        <v/>
      </c>
      <c r="H62" s="208" t="str" cm="1">
        <f t="array" ref="H62">IFERROR(_xlfn.IFS(Table16[[#This Row],[Avg. indicator value]]&gt;AE32, "Poor/Bad", Table16[[#This Row],[Avg. indicator value]]=AE32, "Moderate", Table16[[#This Row],[Avg. indicator value]]&lt;AE32, "High/Good"), "")</f>
        <v/>
      </c>
      <c r="I62" s="206"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5" t="s">
        <v>108</v>
      </c>
      <c r="AL62" s="15" t="s">
        <v>100</v>
      </c>
      <c r="AM62" s="15" t="s">
        <v>108</v>
      </c>
      <c r="AN62" s="15" t="s">
        <v>102</v>
      </c>
    </row>
    <row r="63" spans="1:40" x14ac:dyDescent="0.4">
      <c r="A63" s="86"/>
      <c r="C63" s="77">
        <f>C24</f>
        <v>0</v>
      </c>
      <c r="D63" s="77" t="str">
        <f>E11</f>
        <v>pH</v>
      </c>
      <c r="E63" s="77" t="str">
        <f>G8</f>
        <v>Sampling zone 1</v>
      </c>
      <c r="F63" s="162" t="str">
        <f>IFERROR(AVERAGE(I11:J11,I30:J30,I36:J36,I33:J33), "")</f>
        <v/>
      </c>
      <c r="G63" s="206" t="s">
        <v>183</v>
      </c>
      <c r="H63" s="208" t="s">
        <v>183</v>
      </c>
      <c r="I63" s="206" t="s">
        <v>183</v>
      </c>
      <c r="AK63" s="15" t="s">
        <v>108</v>
      </c>
      <c r="AL63" s="15" t="s">
        <v>100</v>
      </c>
      <c r="AM63" s="15" t="s">
        <v>105</v>
      </c>
      <c r="AN63" s="15" t="s">
        <v>102</v>
      </c>
    </row>
    <row r="64" spans="1:40" x14ac:dyDescent="0.4">
      <c r="A64" s="86"/>
      <c r="C64" s="77">
        <f>C33</f>
        <v>0</v>
      </c>
      <c r="D64" s="77" t="str">
        <f>E14</f>
        <v>T (ºC)</v>
      </c>
      <c r="E64" s="77" t="str">
        <f>G14</f>
        <v>Sampling zone 1</v>
      </c>
      <c r="F64" s="162" t="str">
        <f>IFERROR(AVERAGE(I14:J14,I54:J54,I48:J48,I51:J51), "")</f>
        <v/>
      </c>
      <c r="G64" s="206" t="s">
        <v>183</v>
      </c>
      <c r="H64" s="208" t="s">
        <v>183</v>
      </c>
      <c r="I64" s="206" t="s">
        <v>183</v>
      </c>
      <c r="AK64" s="15" t="s">
        <v>108</v>
      </c>
      <c r="AL64" s="15" t="s">
        <v>100</v>
      </c>
      <c r="AM64" s="15" t="s">
        <v>98</v>
      </c>
      <c r="AN64" s="15" t="s">
        <v>102</v>
      </c>
    </row>
    <row r="65" spans="1:40" x14ac:dyDescent="0.4">
      <c r="A65" s="86"/>
      <c r="C65" s="77">
        <f>C36</f>
        <v>0</v>
      </c>
      <c r="D65" s="77" t="str">
        <f>E6</f>
        <v>Redox potential (EhNHE)</v>
      </c>
      <c r="E65" s="77" t="str">
        <f>G15</f>
        <v>Sampling zone 2</v>
      </c>
      <c r="F65" s="162" t="str">
        <f>IFERROR(AVERAGE(I6:J6,I28:J28,I22:J22,I25:J25), "")</f>
        <v/>
      </c>
      <c r="G65" s="206" t="s">
        <v>183</v>
      </c>
      <c r="H65" s="208" t="str" cm="1">
        <f t="array" ref="H65">IFERROR(INDEX('Benthic - L&amp;R Level 1 &amp; 2'!$AG$5:$AG$28, MATCH(1, ('Benthic - L&amp;R Level 1 &amp; 2'!$D65='Benthic - L&amp;R Level 1 &amp; 2'!$AC$5:$AC$28)*('Benthic - L&amp;R Level 1 &amp; 2'!$F65&gt;='Benthic - L&amp;R Level 1 &amp; 2'!$AE$5:$AE$28)*('Benthic - L&amp;R Level 1 &amp; 2'!$F65&lt;AF5:AF28),0)), "")</f>
        <v/>
      </c>
      <c r="I65" s="206"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5" t="s">
        <v>108</v>
      </c>
      <c r="AL65" s="15" t="s">
        <v>108</v>
      </c>
      <c r="AM65" s="15" t="s">
        <v>101</v>
      </c>
      <c r="AN65" s="15" t="s">
        <v>102</v>
      </c>
    </row>
    <row r="66" spans="1:40" x14ac:dyDescent="0.4">
      <c r="A66" s="86"/>
      <c r="C66" s="77">
        <f>C8</f>
        <v>0</v>
      </c>
      <c r="D66" s="77" t="str">
        <f>E9</f>
        <v xml:space="preserve">TAN (mg/L) </v>
      </c>
      <c r="E66" s="77" t="str">
        <f>G9</f>
        <v>Sampling zone 2</v>
      </c>
      <c r="F66" s="162" t="str">
        <f>IFERROR(AVERAGE(I9:J9,I46:J46,I40:J40,I43:J43), "")</f>
        <v/>
      </c>
      <c r="G66" s="207" t="str">
        <f>IFERROR(AE33, "")</f>
        <v/>
      </c>
      <c r="H66" s="208" t="str" cm="1">
        <f t="array" ref="H66">IFERROR(_xlfn.IFS(Table16[[#This Row],[Avg. indicator value]]&gt;AE33, "Poor/Bad", Table16[[#This Row],[Avg. indicator value]]=AE33, "Moderate", Table16[[#This Row],[Avg. indicator value]]&lt;AE33, "High/Good"), "")</f>
        <v/>
      </c>
      <c r="I66" s="206"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5" t="s">
        <v>108</v>
      </c>
      <c r="AL66" s="15" t="s">
        <v>108</v>
      </c>
      <c r="AM66" s="15" t="s">
        <v>100</v>
      </c>
      <c r="AN66" s="15" t="s">
        <v>102</v>
      </c>
    </row>
    <row r="67" spans="1:40" x14ac:dyDescent="0.4">
      <c r="A67" s="86"/>
      <c r="C67" s="77">
        <f>C27</f>
        <v>0</v>
      </c>
      <c r="D67" s="77" t="str">
        <f>E12</f>
        <v>pH</v>
      </c>
      <c r="E67" s="77" t="str">
        <f>G12</f>
        <v>Sampling zone 2</v>
      </c>
      <c r="F67" s="162" t="str">
        <f>IFERROR(AVERAGE(I12:J12,I34:J34,I37:J37,I31:J31), "")</f>
        <v/>
      </c>
      <c r="G67" s="206" t="s">
        <v>183</v>
      </c>
      <c r="H67" s="208" t="s">
        <v>183</v>
      </c>
      <c r="I67" s="206" t="s">
        <v>183</v>
      </c>
      <c r="AK67" s="15" t="s">
        <v>108</v>
      </c>
      <c r="AL67" s="15" t="s">
        <v>108</v>
      </c>
      <c r="AM67" s="15" t="s">
        <v>108</v>
      </c>
      <c r="AN67" s="15" t="s">
        <v>133</v>
      </c>
    </row>
    <row r="68" spans="1:40" x14ac:dyDescent="0.4">
      <c r="A68" s="86"/>
      <c r="C68" s="77">
        <f>C11</f>
        <v>0</v>
      </c>
      <c r="D68" s="77" t="str">
        <f>E15</f>
        <v>T (ºC)</v>
      </c>
      <c r="E68" s="77" t="str">
        <f>G15</f>
        <v>Sampling zone 2</v>
      </c>
      <c r="F68" s="162" t="str">
        <f>IFERROR(AVERAGE(I15:J15,I49:J49,I52:J52,I55:J55), "")</f>
        <v/>
      </c>
      <c r="G68" s="206" t="s">
        <v>183</v>
      </c>
      <c r="H68" s="208" t="s">
        <v>183</v>
      </c>
      <c r="I68" s="206" t="s">
        <v>183</v>
      </c>
      <c r="AK68" s="15" t="s">
        <v>108</v>
      </c>
      <c r="AL68" s="15" t="s">
        <v>108</v>
      </c>
      <c r="AM68" s="15" t="s">
        <v>105</v>
      </c>
      <c r="AN68" s="15" t="s">
        <v>133</v>
      </c>
    </row>
    <row r="69" spans="1:40" x14ac:dyDescent="0.4">
      <c r="A69" s="86"/>
      <c r="C69" s="77">
        <f>C30</f>
        <v>0</v>
      </c>
      <c r="D69" s="77" t="str">
        <f>E7</f>
        <v>Redox potential (EhNHE)</v>
      </c>
      <c r="E69" s="77" t="str">
        <f>G7</f>
        <v>Reference zone</v>
      </c>
      <c r="F69" s="162" t="str">
        <f>IFERROR(AVERAGE(I7:J7,I29:J29,I23:J23,I26:J26), "")</f>
        <v/>
      </c>
      <c r="G69" s="206" t="s">
        <v>183</v>
      </c>
      <c r="H69" s="208" t="str" cm="1">
        <f t="array" ref="H69">IFERROR(INDEX('Benthic - L&amp;R Level 1 &amp; 2'!$AG$5:$AG$28, MATCH(1, ('Benthic - L&amp;R Level 1 &amp; 2'!$D69='Benthic - L&amp;R Level 1 &amp; 2'!$AC$5:$AC$28)*('Benthic - L&amp;R Level 1 &amp; 2'!$F69&gt;='Benthic - L&amp;R Level 1 &amp; 2'!$AE$5:$AE$28)*('Benthic - L&amp;R Level 1 &amp; 2'!$F69&lt;AF5:AF28),0)), "")</f>
        <v/>
      </c>
      <c r="I69" s="206"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5" t="s">
        <v>108</v>
      </c>
      <c r="AL69" s="15" t="s">
        <v>108</v>
      </c>
      <c r="AM69" s="15" t="s">
        <v>98</v>
      </c>
      <c r="AN69" s="15" t="s">
        <v>133</v>
      </c>
    </row>
    <row r="70" spans="1:40" x14ac:dyDescent="0.4">
      <c r="A70" s="86"/>
      <c r="C70" s="77">
        <f>C39</f>
        <v>0</v>
      </c>
      <c r="D70" s="77" t="str">
        <f>E10</f>
        <v xml:space="preserve">TAN (mg/L) </v>
      </c>
      <c r="E70" s="77" t="str">
        <f>G10</f>
        <v>Reference zone</v>
      </c>
      <c r="F70" s="162" t="str">
        <f>IFERROR(AVERAGE(I10:J10,I41:J41,I47:J47,I44:J44), "")</f>
        <v/>
      </c>
      <c r="G70" s="207" t="str">
        <f>IFERROR(AE34, "")</f>
        <v/>
      </c>
      <c r="H70" s="208" t="str" cm="1">
        <f t="array" ref="H70">IFERROR(_xlfn.IFS(Table16[[#This Row],[Avg. indicator value]]&gt;AE34, "Poor/Bad", Table16[[#This Row],[Avg. indicator value]]=AE34, "Moderate", Table16[[#This Row],[Avg. indicator value]]&lt;AE34, "High/Good"), "")</f>
        <v/>
      </c>
      <c r="I70" s="206"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5" t="s">
        <v>108</v>
      </c>
      <c r="AL70" s="15" t="s">
        <v>105</v>
      </c>
      <c r="AM70" s="15" t="s">
        <v>101</v>
      </c>
      <c r="AN70" s="15" t="s">
        <v>102</v>
      </c>
    </row>
    <row r="71" spans="1:40" x14ac:dyDescent="0.4">
      <c r="A71" s="86"/>
      <c r="C71" s="77">
        <f>C42</f>
        <v>0</v>
      </c>
      <c r="D71" s="77" t="str">
        <f>E13</f>
        <v>pH</v>
      </c>
      <c r="E71" s="77" t="str">
        <f>G13</f>
        <v>Reference zone</v>
      </c>
      <c r="F71" s="162" t="str">
        <f>IFERROR(AVERAGE(I13:J13,I38:J38,I32:J32,I35:J35), "")</f>
        <v/>
      </c>
      <c r="G71" s="206" t="s">
        <v>183</v>
      </c>
      <c r="H71" s="208" t="s">
        <v>183</v>
      </c>
      <c r="I71" s="206" t="s">
        <v>183</v>
      </c>
      <c r="AK71" s="15" t="s">
        <v>108</v>
      </c>
      <c r="AL71" s="15" t="s">
        <v>105</v>
      </c>
      <c r="AM71" s="15" t="s">
        <v>100</v>
      </c>
      <c r="AN71" s="15" t="s">
        <v>102</v>
      </c>
    </row>
    <row r="72" spans="1:40" x14ac:dyDescent="0.4">
      <c r="A72" s="86"/>
      <c r="C72" s="77">
        <f>C45</f>
        <v>0</v>
      </c>
      <c r="D72" s="77" t="str">
        <f>E16</f>
        <v>T (ºC)</v>
      </c>
      <c r="E72" s="77" t="str">
        <f>G16</f>
        <v>Reference zone</v>
      </c>
      <c r="F72" s="162" t="str">
        <f>IFERROR(AVERAGE(I16:J16,I50:J50,I56:J56,I53:J53), "")</f>
        <v/>
      </c>
      <c r="G72" s="206" t="s">
        <v>183</v>
      </c>
      <c r="H72" s="208" t="s">
        <v>183</v>
      </c>
      <c r="I72" s="206" t="s">
        <v>183</v>
      </c>
      <c r="AK72" s="15" t="s">
        <v>108</v>
      </c>
      <c r="AL72" s="15" t="s">
        <v>105</v>
      </c>
      <c r="AM72" s="15" t="s">
        <v>108</v>
      </c>
      <c r="AN72" s="15" t="s">
        <v>133</v>
      </c>
    </row>
    <row r="73" spans="1:40" x14ac:dyDescent="0.4">
      <c r="A73" s="86"/>
      <c r="AK73" s="15" t="s">
        <v>108</v>
      </c>
      <c r="AL73" s="15" t="s">
        <v>105</v>
      </c>
      <c r="AM73" s="15" t="s">
        <v>105</v>
      </c>
      <c r="AN73" s="15" t="s">
        <v>133</v>
      </c>
    </row>
    <row r="74" spans="1:40" x14ac:dyDescent="0.4">
      <c r="A74" s="86"/>
      <c r="D74" s="18" t="s">
        <v>184</v>
      </c>
      <c r="E74" s="20"/>
      <c r="F74" s="20"/>
      <c r="AK74" s="15" t="s">
        <v>108</v>
      </c>
      <c r="AL74" s="15" t="s">
        <v>105</v>
      </c>
      <c r="AM74" s="15" t="s">
        <v>98</v>
      </c>
      <c r="AN74" s="15" t="s">
        <v>133</v>
      </c>
    </row>
    <row r="75" spans="1:40" hidden="1" x14ac:dyDescent="0.4">
      <c r="A75" s="86"/>
      <c r="C75" s="15">
        <v>7.28</v>
      </c>
      <c r="D75" s="15">
        <v>7.29</v>
      </c>
      <c r="E75" s="15">
        <v>7.31</v>
      </c>
      <c r="F75" s="15">
        <v>7.32</v>
      </c>
      <c r="AK75" s="15" t="s">
        <v>108</v>
      </c>
      <c r="AL75" s="15" t="s">
        <v>98</v>
      </c>
      <c r="AM75" s="15" t="s">
        <v>101</v>
      </c>
      <c r="AN75" s="15" t="s">
        <v>102</v>
      </c>
    </row>
    <row r="76" spans="1:40" x14ac:dyDescent="0.4">
      <c r="A76" s="86"/>
      <c r="C76" s="66" t="s">
        <v>128</v>
      </c>
      <c r="D76" s="66" t="s">
        <v>80</v>
      </c>
      <c r="E76" s="66" t="s">
        <v>129</v>
      </c>
      <c r="F76" s="66" t="s">
        <v>130</v>
      </c>
      <c r="AK76" s="15" t="s">
        <v>108</v>
      </c>
      <c r="AL76" s="15" t="s">
        <v>98</v>
      </c>
      <c r="AM76" s="15" t="s">
        <v>100</v>
      </c>
      <c r="AN76" s="15" t="s">
        <v>102</v>
      </c>
    </row>
    <row r="77" spans="1:40" x14ac:dyDescent="0.4">
      <c r="A77" s="86"/>
      <c r="C77" s="77">
        <f>C5</f>
        <v>0</v>
      </c>
      <c r="D77" s="82" t="str">
        <f>E61</f>
        <v>Sampling zone 1</v>
      </c>
      <c r="E77" s="58" t="str">
        <f>IFERROR((I61+I62)/2, "")</f>
        <v/>
      </c>
      <c r="F77" s="58" t="str" cm="1">
        <f t="array" ref="F77">IFERROR( INDEX(Table2022[EQS category ref], MATCH(1,(Table4845[[#This Row],[Zone EQS score]]&gt;Table2022[Larger than])*(Table4845[[#This Row],[Zone EQS score]]&lt;=Table2022[Equal or smaller than]),0)), "")</f>
        <v/>
      </c>
      <c r="AK77" s="15" t="s">
        <v>108</v>
      </c>
      <c r="AL77" s="15" t="s">
        <v>98</v>
      </c>
      <c r="AM77" s="15" t="s">
        <v>108</v>
      </c>
      <c r="AN77" s="15" t="s">
        <v>133</v>
      </c>
    </row>
    <row r="78" spans="1:40" x14ac:dyDescent="0.4">
      <c r="A78" s="86"/>
      <c r="C78" s="77">
        <f>C6</f>
        <v>0</v>
      </c>
      <c r="D78" s="82" t="str">
        <f>E65</f>
        <v>Sampling zone 2</v>
      </c>
      <c r="E78" s="58" t="str">
        <f>IFERROR((I65+I66)/2, "")</f>
        <v/>
      </c>
      <c r="F78" s="58" t="str" cm="1">
        <f t="array" ref="F78">IFERROR( INDEX(Table2022[EQS category ref], MATCH(1,(Table4845[[#This Row],[Zone EQS score]]&gt;Table2022[Larger than])*(Table4845[[#This Row],[Zone EQS score]]&lt;=Table2022[Equal or smaller than]),0)), "")</f>
        <v/>
      </c>
      <c r="AK78" s="15" t="s">
        <v>108</v>
      </c>
      <c r="AL78" s="15" t="s">
        <v>98</v>
      </c>
      <c r="AM78" s="15" t="s">
        <v>105</v>
      </c>
      <c r="AN78" s="15" t="s">
        <v>133</v>
      </c>
    </row>
    <row r="79" spans="1:40" x14ac:dyDescent="0.4">
      <c r="A79" s="86"/>
      <c r="C79" s="77">
        <f>C7</f>
        <v>0</v>
      </c>
      <c r="D79" s="82" t="str">
        <f>E69</f>
        <v>Reference zone</v>
      </c>
      <c r="E79" s="58" t="str">
        <f>IFERROR((I69+I70)/2, "")</f>
        <v/>
      </c>
      <c r="F79" s="58" t="str" cm="1">
        <f t="array" ref="F79">IFERROR( INDEX(Table2022[EQS category ref], MATCH(1,(Table4845[[#This Row],[Zone EQS score]]&gt;Table2022[Larger than])*(Table4845[[#This Row],[Zone EQS score]]&lt;=Table2022[Equal or smaller than]),0)), "")</f>
        <v/>
      </c>
      <c r="AK79" s="15" t="s">
        <v>108</v>
      </c>
      <c r="AL79" s="15" t="s">
        <v>98</v>
      </c>
      <c r="AM79" s="15" t="s">
        <v>98</v>
      </c>
      <c r="AN79" s="15" t="s">
        <v>133</v>
      </c>
    </row>
    <row r="80" spans="1:40" x14ac:dyDescent="0.4">
      <c r="A80" s="86"/>
      <c r="AK80" s="15" t="s">
        <v>105</v>
      </c>
      <c r="AL80" s="15" t="s">
        <v>101</v>
      </c>
      <c r="AM80" s="15" t="s">
        <v>101</v>
      </c>
      <c r="AN80" s="15" t="s">
        <v>102</v>
      </c>
    </row>
    <row r="81" spans="1:40" x14ac:dyDescent="0.4">
      <c r="A81" s="86"/>
      <c r="D81" s="18" t="s">
        <v>131</v>
      </c>
      <c r="AK81" s="15" t="s">
        <v>105</v>
      </c>
      <c r="AL81" s="15" t="s">
        <v>101</v>
      </c>
      <c r="AM81" s="15" t="s">
        <v>100</v>
      </c>
      <c r="AN81" s="15" t="s">
        <v>102</v>
      </c>
    </row>
    <row r="82" spans="1:40" hidden="1" x14ac:dyDescent="0.4">
      <c r="A82" s="86"/>
      <c r="C82" s="15">
        <v>7.33</v>
      </c>
      <c r="D82" s="15">
        <v>7.34</v>
      </c>
      <c r="AK82" s="15" t="s">
        <v>105</v>
      </c>
      <c r="AL82" s="15" t="s">
        <v>101</v>
      </c>
      <c r="AM82" s="15" t="s">
        <v>108</v>
      </c>
      <c r="AN82" s="15" t="s">
        <v>102</v>
      </c>
    </row>
    <row r="83" spans="1:40" x14ac:dyDescent="0.4">
      <c r="A83" s="86"/>
      <c r="C83" s="66" t="s">
        <v>44</v>
      </c>
      <c r="D83" s="65" t="s">
        <v>168</v>
      </c>
      <c r="AK83" s="15" t="s">
        <v>105</v>
      </c>
      <c r="AL83" s="15" t="s">
        <v>101</v>
      </c>
      <c r="AM83" s="15" t="s">
        <v>105</v>
      </c>
      <c r="AN83" s="15" t="s">
        <v>102</v>
      </c>
    </row>
    <row r="84" spans="1:40" x14ac:dyDescent="0.4">
      <c r="A84" s="86"/>
      <c r="C84" s="82">
        <f>C77</f>
        <v>0</v>
      </c>
      <c r="D84" s="58" t="str" cm="1">
        <f t="array" ref="D84">IFERROR(INDEX(Table4046[Benthic status], MATCH(1, (F79=Table22[[Reference zone ]])*(F77=Table22[Sampling zone 1])*(F78=Table22[Sampling zone 2]), 0)), "")</f>
        <v/>
      </c>
      <c r="AK84" s="15" t="s">
        <v>105</v>
      </c>
      <c r="AL84" s="15" t="s">
        <v>101</v>
      </c>
      <c r="AM84" s="15" t="s">
        <v>98</v>
      </c>
      <c r="AN84" s="15" t="s">
        <v>102</v>
      </c>
    </row>
    <row r="85" spans="1:40" x14ac:dyDescent="0.4">
      <c r="A85" s="86"/>
      <c r="AK85" s="15" t="s">
        <v>105</v>
      </c>
      <c r="AL85" s="15" t="s">
        <v>100</v>
      </c>
      <c r="AM85" s="15" t="s">
        <v>101</v>
      </c>
      <c r="AN85" s="15" t="s">
        <v>102</v>
      </c>
    </row>
    <row r="86" spans="1:40" x14ac:dyDescent="0.4">
      <c r="A86" s="86"/>
      <c r="AK86" s="15" t="s">
        <v>105</v>
      </c>
      <c r="AL86" s="15" t="s">
        <v>100</v>
      </c>
      <c r="AM86" s="15" t="s">
        <v>100</v>
      </c>
      <c r="AN86" s="15" t="s">
        <v>102</v>
      </c>
    </row>
    <row r="87" spans="1:40" x14ac:dyDescent="0.4">
      <c r="A87" s="86"/>
      <c r="AK87" s="15" t="s">
        <v>105</v>
      </c>
      <c r="AL87" s="15" t="s">
        <v>100</v>
      </c>
      <c r="AM87" s="15" t="s">
        <v>108</v>
      </c>
      <c r="AN87" s="15" t="s">
        <v>102</v>
      </c>
    </row>
    <row r="88" spans="1:40" x14ac:dyDescent="0.4">
      <c r="A88" s="86"/>
      <c r="AK88" s="15" t="s">
        <v>105</v>
      </c>
      <c r="AL88" s="15" t="s">
        <v>100</v>
      </c>
      <c r="AM88" s="15" t="s">
        <v>105</v>
      </c>
      <c r="AN88" s="15" t="s">
        <v>102</v>
      </c>
    </row>
    <row r="89" spans="1:40" x14ac:dyDescent="0.4">
      <c r="A89" s="86"/>
      <c r="AK89" s="15" t="s">
        <v>105</v>
      </c>
      <c r="AL89" s="15" t="s">
        <v>100</v>
      </c>
      <c r="AM89" s="15" t="s">
        <v>98</v>
      </c>
      <c r="AN89" s="15" t="s">
        <v>102</v>
      </c>
    </row>
    <row r="90" spans="1:40" x14ac:dyDescent="0.4">
      <c r="A90" s="86"/>
      <c r="AK90" s="15" t="s">
        <v>105</v>
      </c>
      <c r="AL90" s="15" t="s">
        <v>108</v>
      </c>
      <c r="AM90" s="15" t="s">
        <v>101</v>
      </c>
      <c r="AN90" s="15" t="s">
        <v>102</v>
      </c>
    </row>
    <row r="91" spans="1:40" x14ac:dyDescent="0.4">
      <c r="AK91" s="15" t="s">
        <v>105</v>
      </c>
      <c r="AL91" s="15" t="s">
        <v>108</v>
      </c>
      <c r="AM91" s="15" t="s">
        <v>100</v>
      </c>
      <c r="AN91" s="15" t="s">
        <v>102</v>
      </c>
    </row>
    <row r="92" spans="1:40" x14ac:dyDescent="0.4">
      <c r="AK92" s="15" t="s">
        <v>105</v>
      </c>
      <c r="AL92" s="15" t="s">
        <v>108</v>
      </c>
      <c r="AM92" s="15" t="s">
        <v>108</v>
      </c>
      <c r="AN92" s="15" t="s">
        <v>133</v>
      </c>
    </row>
    <row r="93" spans="1:40" x14ac:dyDescent="0.4">
      <c r="AK93" s="15" t="s">
        <v>105</v>
      </c>
      <c r="AL93" s="15" t="s">
        <v>108</v>
      </c>
      <c r="AM93" s="15" t="s">
        <v>105</v>
      </c>
      <c r="AN93" s="15" t="s">
        <v>133</v>
      </c>
    </row>
    <row r="94" spans="1:40" x14ac:dyDescent="0.4">
      <c r="AK94" s="15" t="s">
        <v>105</v>
      </c>
      <c r="AL94" s="15" t="s">
        <v>108</v>
      </c>
      <c r="AM94" s="15" t="s">
        <v>98</v>
      </c>
      <c r="AN94" s="15" t="s">
        <v>133</v>
      </c>
    </row>
    <row r="95" spans="1:40" x14ac:dyDescent="0.4">
      <c r="AK95" s="15" t="s">
        <v>105</v>
      </c>
      <c r="AL95" s="15" t="s">
        <v>105</v>
      </c>
      <c r="AM95" s="15" t="s">
        <v>101</v>
      </c>
      <c r="AN95" s="15" t="s">
        <v>102</v>
      </c>
    </row>
    <row r="96" spans="1:40" x14ac:dyDescent="0.4">
      <c r="AK96" s="15" t="s">
        <v>105</v>
      </c>
      <c r="AL96" s="15" t="s">
        <v>105</v>
      </c>
      <c r="AM96" s="15" t="s">
        <v>100</v>
      </c>
      <c r="AN96" s="15" t="s">
        <v>102</v>
      </c>
    </row>
    <row r="97" spans="37:40" x14ac:dyDescent="0.4">
      <c r="AK97" s="15" t="s">
        <v>105</v>
      </c>
      <c r="AL97" s="15" t="s">
        <v>105</v>
      </c>
      <c r="AM97" s="15" t="s">
        <v>108</v>
      </c>
      <c r="AN97" s="15" t="s">
        <v>133</v>
      </c>
    </row>
    <row r="98" spans="37:40" x14ac:dyDescent="0.4">
      <c r="AK98" s="15" t="s">
        <v>105</v>
      </c>
      <c r="AL98" s="15" t="s">
        <v>105</v>
      </c>
      <c r="AM98" s="15" t="s">
        <v>105</v>
      </c>
      <c r="AN98" s="15" t="s">
        <v>133</v>
      </c>
    </row>
    <row r="99" spans="37:40" x14ac:dyDescent="0.4">
      <c r="AK99" s="15" t="s">
        <v>105</v>
      </c>
      <c r="AL99" s="15" t="s">
        <v>105</v>
      </c>
      <c r="AM99" s="15" t="s">
        <v>98</v>
      </c>
      <c r="AN99" s="15" t="s">
        <v>133</v>
      </c>
    </row>
    <row r="100" spans="37:40" x14ac:dyDescent="0.4">
      <c r="AK100" s="15" t="s">
        <v>105</v>
      </c>
      <c r="AL100" s="15" t="s">
        <v>98</v>
      </c>
      <c r="AM100" s="15" t="s">
        <v>101</v>
      </c>
      <c r="AN100" s="15" t="s">
        <v>102</v>
      </c>
    </row>
    <row r="101" spans="37:40" x14ac:dyDescent="0.4">
      <c r="AK101" s="15" t="s">
        <v>105</v>
      </c>
      <c r="AL101" s="15" t="s">
        <v>98</v>
      </c>
      <c r="AM101" s="15" t="s">
        <v>100</v>
      </c>
      <c r="AN101" s="15" t="s">
        <v>102</v>
      </c>
    </row>
    <row r="102" spans="37:40" x14ac:dyDescent="0.4">
      <c r="AK102" s="15" t="s">
        <v>105</v>
      </c>
      <c r="AL102" s="15" t="s">
        <v>98</v>
      </c>
      <c r="AM102" s="15" t="s">
        <v>108</v>
      </c>
      <c r="AN102" s="15" t="s">
        <v>133</v>
      </c>
    </row>
    <row r="103" spans="37:40" x14ac:dyDescent="0.4">
      <c r="AK103" s="15" t="s">
        <v>105</v>
      </c>
      <c r="AL103" s="15" t="s">
        <v>98</v>
      </c>
      <c r="AM103" s="15" t="s">
        <v>105</v>
      </c>
      <c r="AN103" s="15" t="s">
        <v>133</v>
      </c>
    </row>
    <row r="104" spans="37:40" x14ac:dyDescent="0.4">
      <c r="AK104" s="15" t="s">
        <v>105</v>
      </c>
      <c r="AL104" s="15" t="s">
        <v>98</v>
      </c>
      <c r="AM104" s="15" t="s">
        <v>98</v>
      </c>
      <c r="AN104" s="15" t="s">
        <v>133</v>
      </c>
    </row>
    <row r="105" spans="37:40" x14ac:dyDescent="0.4">
      <c r="AK105" s="15" t="s">
        <v>98</v>
      </c>
      <c r="AL105" s="15" t="s">
        <v>101</v>
      </c>
      <c r="AM105" s="15" t="s">
        <v>101</v>
      </c>
      <c r="AN105" s="15" t="s">
        <v>102</v>
      </c>
    </row>
    <row r="106" spans="37:40" x14ac:dyDescent="0.4">
      <c r="AK106" s="15" t="s">
        <v>98</v>
      </c>
      <c r="AL106" s="15" t="s">
        <v>101</v>
      </c>
      <c r="AM106" s="15" t="s">
        <v>100</v>
      </c>
      <c r="AN106" s="15" t="s">
        <v>102</v>
      </c>
    </row>
    <row r="107" spans="37:40" x14ac:dyDescent="0.4">
      <c r="AK107" s="15" t="s">
        <v>98</v>
      </c>
      <c r="AL107" s="15" t="s">
        <v>101</v>
      </c>
      <c r="AM107" s="15" t="s">
        <v>108</v>
      </c>
      <c r="AN107" s="15" t="s">
        <v>102</v>
      </c>
    </row>
    <row r="108" spans="37:40" x14ac:dyDescent="0.4">
      <c r="AK108" s="15" t="s">
        <v>98</v>
      </c>
      <c r="AL108" s="15" t="s">
        <v>101</v>
      </c>
      <c r="AM108" s="15" t="s">
        <v>105</v>
      </c>
      <c r="AN108" s="15" t="s">
        <v>102</v>
      </c>
    </row>
    <row r="109" spans="37:40" x14ac:dyDescent="0.4">
      <c r="AK109" s="15" t="s">
        <v>98</v>
      </c>
      <c r="AL109" s="15" t="s">
        <v>101</v>
      </c>
      <c r="AM109" s="15" t="s">
        <v>98</v>
      </c>
      <c r="AN109" s="15" t="s">
        <v>102</v>
      </c>
    </row>
    <row r="110" spans="37:40" x14ac:dyDescent="0.4">
      <c r="AK110" s="15" t="s">
        <v>98</v>
      </c>
      <c r="AL110" s="15" t="s">
        <v>100</v>
      </c>
      <c r="AM110" s="15" t="s">
        <v>101</v>
      </c>
      <c r="AN110" s="15" t="s">
        <v>102</v>
      </c>
    </row>
    <row r="111" spans="37:40" x14ac:dyDescent="0.4">
      <c r="AK111" s="15" t="s">
        <v>98</v>
      </c>
      <c r="AL111" s="15" t="s">
        <v>100</v>
      </c>
      <c r="AM111" s="15" t="s">
        <v>100</v>
      </c>
      <c r="AN111" s="15" t="s">
        <v>102</v>
      </c>
    </row>
    <row r="112" spans="37:40" x14ac:dyDescent="0.4">
      <c r="AK112" s="15" t="s">
        <v>98</v>
      </c>
      <c r="AL112" s="15" t="s">
        <v>100</v>
      </c>
      <c r="AM112" s="15" t="s">
        <v>108</v>
      </c>
      <c r="AN112" s="15" t="s">
        <v>102</v>
      </c>
    </row>
    <row r="113" spans="37:40" x14ac:dyDescent="0.4">
      <c r="AK113" s="15" t="s">
        <v>98</v>
      </c>
      <c r="AL113" s="15" t="s">
        <v>100</v>
      </c>
      <c r="AM113" s="15" t="s">
        <v>105</v>
      </c>
      <c r="AN113" s="15" t="s">
        <v>102</v>
      </c>
    </row>
    <row r="114" spans="37:40" x14ac:dyDescent="0.4">
      <c r="AK114" s="15" t="s">
        <v>98</v>
      </c>
      <c r="AL114" s="15" t="s">
        <v>100</v>
      </c>
      <c r="AM114" s="15" t="s">
        <v>98</v>
      </c>
      <c r="AN114" s="15" t="s">
        <v>102</v>
      </c>
    </row>
    <row r="115" spans="37:40" x14ac:dyDescent="0.4">
      <c r="AK115" s="15" t="s">
        <v>98</v>
      </c>
      <c r="AL115" s="15" t="s">
        <v>108</v>
      </c>
      <c r="AM115" s="15" t="s">
        <v>101</v>
      </c>
      <c r="AN115" s="15" t="s">
        <v>102</v>
      </c>
    </row>
    <row r="116" spans="37:40" x14ac:dyDescent="0.4">
      <c r="AK116" s="15" t="s">
        <v>98</v>
      </c>
      <c r="AL116" s="15" t="s">
        <v>108</v>
      </c>
      <c r="AM116" s="15" t="s">
        <v>100</v>
      </c>
      <c r="AN116" s="15" t="s">
        <v>102</v>
      </c>
    </row>
    <row r="117" spans="37:40" x14ac:dyDescent="0.4">
      <c r="AK117" s="15" t="s">
        <v>98</v>
      </c>
      <c r="AL117" s="15" t="s">
        <v>108</v>
      </c>
      <c r="AM117" s="15" t="s">
        <v>108</v>
      </c>
      <c r="AN117" s="15" t="s">
        <v>133</v>
      </c>
    </row>
    <row r="118" spans="37:40" x14ac:dyDescent="0.4">
      <c r="AK118" s="15" t="s">
        <v>98</v>
      </c>
      <c r="AL118" s="15" t="s">
        <v>108</v>
      </c>
      <c r="AM118" s="15" t="s">
        <v>105</v>
      </c>
      <c r="AN118" s="15" t="s">
        <v>133</v>
      </c>
    </row>
    <row r="119" spans="37:40" x14ac:dyDescent="0.4">
      <c r="AK119" s="15" t="s">
        <v>98</v>
      </c>
      <c r="AL119" s="15" t="s">
        <v>108</v>
      </c>
      <c r="AM119" s="15" t="s">
        <v>98</v>
      </c>
      <c r="AN119" s="15" t="s">
        <v>133</v>
      </c>
    </row>
    <row r="120" spans="37:40" x14ac:dyDescent="0.4">
      <c r="AK120" s="15" t="s">
        <v>98</v>
      </c>
      <c r="AL120" s="15" t="s">
        <v>105</v>
      </c>
      <c r="AM120" s="15" t="s">
        <v>101</v>
      </c>
      <c r="AN120" s="15" t="s">
        <v>102</v>
      </c>
    </row>
    <row r="121" spans="37:40" x14ac:dyDescent="0.4">
      <c r="AK121" s="15" t="s">
        <v>98</v>
      </c>
      <c r="AL121" s="15" t="s">
        <v>105</v>
      </c>
      <c r="AM121" s="15" t="s">
        <v>100</v>
      </c>
      <c r="AN121" s="15" t="s">
        <v>102</v>
      </c>
    </row>
    <row r="122" spans="37:40" x14ac:dyDescent="0.4">
      <c r="AK122" s="15" t="s">
        <v>98</v>
      </c>
      <c r="AL122" s="15" t="s">
        <v>105</v>
      </c>
      <c r="AM122" s="15" t="s">
        <v>108</v>
      </c>
      <c r="AN122" s="15" t="s">
        <v>133</v>
      </c>
    </row>
    <row r="123" spans="37:40" x14ac:dyDescent="0.4">
      <c r="AK123" s="15" t="s">
        <v>98</v>
      </c>
      <c r="AL123" s="15" t="s">
        <v>105</v>
      </c>
      <c r="AM123" s="15" t="s">
        <v>105</v>
      </c>
      <c r="AN123" s="15" t="s">
        <v>133</v>
      </c>
    </row>
    <row r="124" spans="37:40" x14ac:dyDescent="0.4">
      <c r="AK124" s="15" t="s">
        <v>98</v>
      </c>
      <c r="AL124" s="15" t="s">
        <v>105</v>
      </c>
      <c r="AM124" s="15" t="s">
        <v>98</v>
      </c>
      <c r="AN124" s="15" t="s">
        <v>133</v>
      </c>
    </row>
    <row r="125" spans="37:40" x14ac:dyDescent="0.4">
      <c r="AK125" s="15" t="s">
        <v>98</v>
      </c>
      <c r="AL125" s="15" t="s">
        <v>98</v>
      </c>
      <c r="AM125" s="15" t="s">
        <v>101</v>
      </c>
      <c r="AN125" s="15" t="s">
        <v>102</v>
      </c>
    </row>
    <row r="126" spans="37:40" x14ac:dyDescent="0.4">
      <c r="AK126" s="15" t="s">
        <v>98</v>
      </c>
      <c r="AL126" s="15" t="s">
        <v>98</v>
      </c>
      <c r="AM126" s="15" t="s">
        <v>100</v>
      </c>
      <c r="AN126" s="15" t="s">
        <v>102</v>
      </c>
    </row>
    <row r="127" spans="37:40" x14ac:dyDescent="0.4">
      <c r="AK127" s="15" t="s">
        <v>98</v>
      </c>
      <c r="AL127" s="15" t="s">
        <v>98</v>
      </c>
      <c r="AM127" s="15" t="s">
        <v>108</v>
      </c>
      <c r="AN127" s="15" t="s">
        <v>133</v>
      </c>
    </row>
    <row r="128" spans="37:40" x14ac:dyDescent="0.4">
      <c r="AK128" s="15" t="s">
        <v>98</v>
      </c>
      <c r="AL128" s="15" t="s">
        <v>98</v>
      </c>
      <c r="AM128" s="15" t="s">
        <v>105</v>
      </c>
      <c r="AN128" s="15" t="s">
        <v>133</v>
      </c>
    </row>
    <row r="129" spans="37:40" x14ac:dyDescent="0.4">
      <c r="AK129" s="15" t="s">
        <v>98</v>
      </c>
      <c r="AL129" s="15" t="s">
        <v>98</v>
      </c>
      <c r="AM129" s="15" t="s">
        <v>98</v>
      </c>
      <c r="AN129" s="15" t="s">
        <v>133</v>
      </c>
    </row>
  </sheetData>
  <sheetProtection algorithmName="SHA-512" hashValue="jpzwkZDQgJzkzi7bMwd0yfjUthyWQT0AI17E9uM6pLcWpU4jaFvE9tLDwDd/OKATb4LLN0M898yuk6ivpA4LfQ==" saltValue="khOOYHuRQYw0czYnHhv/xg=="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Props1.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2.xml><?xml version="1.0" encoding="utf-8"?>
<ds:datastoreItem xmlns:ds="http://schemas.openxmlformats.org/officeDocument/2006/customXml" ds:itemID="{3A50F495-EECA-496F-9254-AFD310B6C5D4}"/>
</file>

<file path=customXml/itemProps3.xml><?xml version="1.0" encoding="utf-8"?>
<ds:datastoreItem xmlns:ds="http://schemas.openxmlformats.org/officeDocument/2006/customXml" ds:itemID="{CA3EA93C-ECBC-4B88-AF0A-593021804B71}">
  <ds:schemaRefs>
    <ds:schemaRef ds:uri="3a13e49e-2ea0-4be7-98e3-a344c68ac746"/>
    <ds:schemaRef ds:uri="http://schemas.microsoft.com/office/infopath/2007/PartnerControls"/>
    <ds:schemaRef ds:uri="http://purl.org/dc/elements/1.1/"/>
    <ds:schemaRef ds:uri="99ad40cc-680a-4aa6-833b-2b0486d3fb11"/>
    <ds:schemaRef ds:uri="http://purl.org/dc/terms/"/>
    <ds:schemaRef ds:uri="http://www.w3.org/XML/1998/namespace"/>
    <ds:schemaRef ds:uri="http://schemas.microsoft.com/office/2006/documentManagement/types"/>
    <ds:schemaRef ds:uri="http://schemas.openxmlformats.org/package/2006/metadata/core-properties"/>
    <ds:schemaRef ds:uri="http://schemas.microsoft.com/office/2006/metadata/properties"/>
    <ds:schemaRef ds:uri="http://purl.org/dc/dcmitype/"/>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Mortality - Cleaner fish</vt:lpstr>
      <vt:lpstr>Veterinary therapeutants</vt:lpstr>
      <vt:lpstr>Sea lice reporting</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2026-01-29T09:57:45Z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