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39" documentId="8_{33522C57-9484-49B0-B78A-FE222536D7EE}" xr6:coauthVersionLast="47" xr6:coauthVersionMax="47" xr10:uidLastSave="{C9AF4E00-726A-4F9E-AFAF-5802C45BB75E}"/>
  <workbookProtection workbookAlgorithmName="SHA-512" workbookHashValue="TLnAae4AalfXM8psSAsWj3KfIdETxhdKmw7yFPrd8amNAeHxwPHqs1Qbhqsc41yV5gqOp4YmLJ9OfNxot9UODA==" workbookSaltValue="+5GtnuVWm5saCC5n312yKQ=="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r:id="rId7"/>
    <sheet name="Benthic - M  Level 3" sheetId="56" r:id="rId8"/>
    <sheet name="Benthic - L&amp;R Level 1 &amp; 2" sheetId="52" state="hidden" r:id="rId9"/>
    <sheet name="Benthic - L&amp;R  Level 3" sheetId="53" state="hidden" r:id="rId10"/>
    <sheet name="Feed" sheetId="12" state="hidden"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J8" i="37" l="1"/>
  <c r="J9" i="37"/>
  <c r="J10" i="37"/>
  <c r="J11" i="37"/>
  <c r="J12" i="37"/>
  <c r="J13" i="37"/>
  <c r="J14" i="37"/>
  <c r="J15" i="37"/>
  <c r="J16" i="37"/>
  <c r="J17" i="37"/>
  <c r="J18" i="37"/>
  <c r="J19" i="37"/>
  <c r="J20" i="37"/>
  <c r="J21" i="37"/>
  <c r="J22" i="37"/>
  <c r="J23" i="37"/>
  <c r="J24" i="37"/>
  <c r="J25" i="37"/>
  <c r="J26" i="37"/>
  <c r="J27" i="37"/>
  <c r="X8" i="12"/>
  <c r="X9" i="12"/>
  <c r="X10" i="12"/>
  <c r="X11" i="12"/>
  <c r="X12" i="12"/>
  <c r="X13" i="12"/>
  <c r="X14" i="12"/>
  <c r="X15" i="12"/>
  <c r="X16" i="12"/>
  <c r="X17" i="12"/>
  <c r="X18" i="12"/>
  <c r="X19" i="12"/>
  <c r="X20" i="12"/>
  <c r="X21" i="12"/>
  <c r="X22" i="12"/>
  <c r="X23" i="12"/>
  <c r="X24" i="12"/>
  <c r="X25" i="12"/>
  <c r="X26" i="12"/>
  <c r="X27" i="12"/>
  <c r="X28" i="12"/>
  <c r="X29" i="12"/>
  <c r="W8" i="12"/>
  <c r="W9" i="12"/>
  <c r="W10" i="12"/>
  <c r="W11" i="12"/>
  <c r="W12" i="12"/>
  <c r="W13" i="12"/>
  <c r="W14" i="12"/>
  <c r="W15" i="12"/>
  <c r="W16" i="12"/>
  <c r="W17" i="12"/>
  <c r="W18" i="12"/>
  <c r="W19" i="12"/>
  <c r="W20" i="12"/>
  <c r="W21" i="12"/>
  <c r="W22" i="12"/>
  <c r="W23" i="12"/>
  <c r="W24" i="12"/>
  <c r="W25" i="12"/>
  <c r="W26" i="12"/>
  <c r="W27" i="12"/>
  <c r="W28" i="12"/>
  <c r="W29" i="12"/>
  <c r="K8" i="37"/>
  <c r="K9" i="37"/>
  <c r="K10" i="37"/>
  <c r="K11" i="37"/>
  <c r="K12" i="37"/>
  <c r="K13" i="37"/>
  <c r="K14" i="37"/>
  <c r="K15" i="37"/>
  <c r="K16" i="37"/>
  <c r="K17" i="37"/>
  <c r="K18" i="37"/>
  <c r="K19" i="37"/>
  <c r="K20" i="37"/>
  <c r="K21" i="37"/>
  <c r="K22" i="37"/>
  <c r="K23" i="37"/>
  <c r="K24" i="37"/>
  <c r="K25" i="37"/>
  <c r="K26" i="37"/>
  <c r="K27" i="37"/>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Y104" i="12"/>
  <c r="Y105" i="12"/>
  <c r="Y106" i="12"/>
  <c r="Y107" i="12"/>
  <c r="Y108" i="12"/>
  <c r="Y109" i="12"/>
  <c r="Y110" i="12"/>
  <c r="Y111" i="12"/>
  <c r="Y112" i="12"/>
  <c r="Y113" i="12"/>
  <c r="Y114" i="12"/>
  <c r="Y115" i="12"/>
  <c r="Y116" i="12"/>
  <c r="Y117" i="12"/>
  <c r="Y118" i="12"/>
  <c r="Y119" i="12"/>
  <c r="Y120" i="12"/>
  <c r="Y121" i="12"/>
  <c r="Y122" i="12"/>
  <c r="Y123" i="12"/>
  <c r="Y124" i="12"/>
  <c r="Y125" i="12"/>
  <c r="Y126" i="12"/>
  <c r="Y127" i="12"/>
  <c r="Y128" i="12"/>
  <c r="Y129" i="12"/>
  <c r="Y130" i="12"/>
  <c r="Y131" i="12"/>
  <c r="Y132" i="12"/>
  <c r="Y133" i="12"/>
  <c r="Y134" i="12"/>
  <c r="Y135" i="12"/>
  <c r="Y136" i="12"/>
  <c r="Y137" i="12"/>
  <c r="Y138" i="12"/>
  <c r="Y139" i="12"/>
  <c r="Y140" i="12"/>
  <c r="Y141" i="12"/>
  <c r="Y142" i="12"/>
  <c r="Y143" i="12"/>
  <c r="Y144" i="12"/>
  <c r="Y145" i="12"/>
  <c r="Y146" i="12"/>
  <c r="Y147" i="12"/>
  <c r="Y148" i="12"/>
  <c r="Y149" i="12"/>
  <c r="Y15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Z104" i="12"/>
  <c r="Z105" i="12"/>
  <c r="Z106" i="12"/>
  <c r="Z107" i="12"/>
  <c r="Z108" i="12"/>
  <c r="Z109" i="12"/>
  <c r="Z110" i="12"/>
  <c r="Z111" i="12"/>
  <c r="Z112" i="12"/>
  <c r="Z113" i="12"/>
  <c r="Z114" i="12"/>
  <c r="Z115" i="12"/>
  <c r="Z116" i="12"/>
  <c r="Z117" i="12"/>
  <c r="Z118" i="12"/>
  <c r="Z119" i="12"/>
  <c r="Z120" i="12"/>
  <c r="Z121" i="12"/>
  <c r="Z122" i="12"/>
  <c r="Z123" i="12"/>
  <c r="Z124" i="12"/>
  <c r="Z125" i="12"/>
  <c r="Z126" i="12"/>
  <c r="Z127" i="12"/>
  <c r="Z128" i="12"/>
  <c r="Z129" i="12"/>
  <c r="Z130" i="12"/>
  <c r="Z131" i="12"/>
  <c r="Z132" i="12"/>
  <c r="Z133" i="12"/>
  <c r="Z134" i="12"/>
  <c r="Z135" i="12"/>
  <c r="Z136" i="12"/>
  <c r="Z137" i="12"/>
  <c r="Z138" i="12"/>
  <c r="Z139" i="12"/>
  <c r="Z140" i="12"/>
  <c r="Z141" i="12"/>
  <c r="Z142" i="12"/>
  <c r="Z143" i="12"/>
  <c r="Z144" i="12"/>
  <c r="Z145" i="12"/>
  <c r="Z146" i="12"/>
  <c r="Z147" i="12"/>
  <c r="Z148" i="12"/>
  <c r="Z149" i="12"/>
  <c r="Z15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O22" i="17"/>
  <c r="O23" i="17"/>
  <c r="O24" i="17"/>
  <c r="O13" i="17"/>
  <c r="O25" i="17"/>
  <c r="O27" i="17"/>
  <c r="O12" i="17"/>
  <c r="O15" i="17"/>
  <c r="O26" i="17"/>
  <c r="O10" i="17"/>
  <c r="O11" i="17"/>
  <c r="O14" i="17"/>
  <c r="O16" i="17"/>
  <c r="O17" i="17"/>
  <c r="O18" i="17"/>
  <c r="O19" i="17"/>
  <c r="O20" i="17"/>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O8" i="17"/>
  <c r="O9" i="17"/>
  <c r="N9" i="12"/>
  <c r="Q9" i="12"/>
  <c r="O6" i="17"/>
  <c r="O5" i="17"/>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L9" i="9" l="1"/>
  <c r="M9" i="9"/>
  <c r="K9" i="9"/>
  <c r="M8" i="9"/>
  <c r="K8" i="9"/>
  <c r="L8" i="9"/>
  <c r="M7" i="9"/>
  <c r="L7" i="9"/>
  <c r="K7" i="9"/>
  <c r="M6" i="9"/>
  <c r="K6" i="9"/>
  <c r="L6" i="9"/>
  <c r="K6" i="37"/>
  <c r="J6" i="37"/>
  <c r="W5" i="12"/>
  <c r="X5" i="12"/>
  <c r="J5" i="37"/>
  <c r="K5" i="37"/>
  <c r="L5" i="9"/>
  <c r="M5" i="9" s="1"/>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S6" i="12" l="1"/>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U6"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V5" i="12" l="1"/>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<sst xmlns="http://schemas.openxmlformats.org/spreadsheetml/2006/main" count="14363" uniqueCount="1945">
  <si>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</si>
  <si>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</si>
  <si>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</si>
  <si>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</si>
  <si>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</si>
  <si>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</si>
  <si>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</si>
  <si>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</si>
  <si>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</si>
  <si>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</si>
  <si>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</si>
  <si>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</si>
  <si>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</si>
  <si>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</si>
  <si>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</si>
  <si>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</si>
  <si>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</si>
  <si>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</si>
  <si>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</si>
  <si>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</si>
  <si>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</si>
  <si>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</si>
  <si>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</si>
  <si>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</si>
  <si>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</si>
  <si>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</si>
  <si>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</si>
  <si>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</si>
  <si>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</si>
  <si>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</si>
  <si>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</si>
  <si>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</si>
  <si>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</si>
  <si>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</si>
  <si>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</si>
  <si>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</si>
  <si>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</si>
  <si>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</si>
  <si>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</si>
  <si>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</si>
  <si>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</si>
  <si>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</si>
  <si>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</si>
  <si>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</si>
  <si>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</si>
  <si>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</si>
  <si>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</si>
  <si>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</si>
  <si>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</si>
  <si>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</si>
  <si>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</si>
  <si>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</si>
  <si>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</si>
  <si>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</si>
  <si>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</si>
  <si>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</si>
  <si>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</si>
  <si>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</si>
  <si>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</si>
  <si>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</si>
  <si>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</si>
  <si>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</si>
  <si>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</si>
  <si>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</si>
  <si>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</si>
  <si>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</si>
  <si>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</si>
  <si>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</si>
  <si>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</si>
  <si>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</si>
  <si>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</si>
  <si>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</si>
  <si>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</si>
  <si>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</si>
  <si>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</si>
  <si>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</si>
  <si>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</si>
  <si>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</si>
  <si>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</si>
  <si>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</si>
  <si>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</si>
  <si>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</si>
  <si>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</si>
  <si>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</si>
  <si>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</si>
  <si>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</si>
  <si>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</si>
  <si>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</si>
  <si>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</si>
  <si>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</si>
  <si>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</si>
  <si>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</si>
  <si>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</si>
  <si>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</si>
  <si>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</si>
  <si>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</si>
  <si>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</si>
  <si>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</si>
  <si>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</si>
  <si>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</si>
  <si>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</si>
  <si>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</si>
  <si>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</si>
  <si>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</si>
  <si>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</si>
  <si>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</si>
  <si>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</si>
  <si>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</si>
  <si>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</si>
  <si>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</si>
  <si>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</si>
  <si>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</si>
  <si>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</si>
  <si>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</si>
  <si>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</si>
  <si>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</si>
  <si>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</si>
  <si>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</si>
  <si>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</si>
  <si>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</si>
  <si>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</si>
  <si>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</si>
  <si>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</si>
  <si>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</si>
  <si>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</si>
  <si>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</si>
  <si>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</si>
  <si>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</si>
  <si>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</si>
  <si>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</si>
  <si>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</si>
  <si>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</si>
  <si>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</si>
  <si>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</si>
  <si>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</si>
  <si>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</si>
  <si>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</si>
  <si>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</si>
  <si>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</si>
  <si>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</si>
  <si>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</si>
  <si>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</si>
  <si>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</si>
  <si>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</si>
  <si>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</si>
  <si>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</si>
  <si>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</si>
  <si>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</si>
  <si>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</si>
  <si>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</si>
  <si>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</si>
  <si>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</si>
  <si>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</si>
  <si>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</si>
  <si>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</si>
  <si>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</si>
  <si>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</si>
  <si>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</si>
  <si>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</si>
  <si>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</si>
  <si>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</si>
  <si>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</si>
  <si>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</si>
  <si>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</si>
  <si>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</si>
  <si>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</si>
  <si>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</si>
  <si>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</si>
  <si>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</si>
  <si>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</si>
  <si>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</si>
  <si>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</si>
  <si>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</si>
  <si>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</si>
  <si>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</si>
  <si>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</si>
  <si>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</si>
  <si>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</si>
  <si>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</si>
  <si>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</si>
  <si>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</si>
  <si>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</si>
  <si>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</si>
  <si>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</si>
  <si>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</si>
  <si>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</si>
  <si>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</si>
  <si>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</si>
  <si>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</si>
  <si>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</si>
  <si>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</si>
  <si>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</si>
  <si>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</si>
  <si>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</si>
  <si>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</si>
  <si>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</si>
  <si>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</si>
  <si>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</si>
  <si>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</si>
  <si>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</si>
  <si>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</si>
  <si>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</si>
  <si>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</si>
  <si>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</si>
  <si>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</si>
  <si>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</si>
  <si>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</si>
  <si>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</si>
  <si>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</si>
  <si>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</si>
  <si>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</si>
  <si>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</si>
  <si>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</si>
  <si>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</si>
  <si>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</si>
  <si>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</si>
  <si>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</si>
  <si>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</si>
  <si>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</si>
  <si>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</si>
  <si>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</si>
  <si>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</si>
  <si>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</si>
  <si>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</si>
  <si>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</si>
  <si>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</si>
  <si>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</si>
  <si>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</si>
  <si>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</si>
  <si>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</si>
  <si>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</si>
  <si>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</si>
  <si>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</si>
  <si>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</si>
  <si>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</si>
  <si>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</si>
  <si>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</si>
  <si>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</si>
  <si>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</si>
  <si>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</si>
  <si>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</si>
  <si>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</si>
  <si>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</si>
  <si>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</si>
  <si>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</si>
  <si>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</si>
  <si>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</si>
  <si>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</si>
  <si>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</si>
  <si>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</si>
  <si>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</si>
  <si>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</si>
  <si>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</si>
  <si>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</si>
  <si>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</si>
  <si>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</si>
  <si>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</si>
  <si>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</si>
  <si>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</si>
  <si>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</si>
  <si>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</si>
  <si>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</si>
  <si>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</si>
  <si>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</si>
  <si>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</si>
  <si>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</si>
  <si>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</si>
  <si>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</si>
  <si>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</si>
  <si>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</si>
  <si>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</si>
  <si>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</si>
  <si>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</si>
  <si>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</si>
  <si>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</si>
  <si>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</si>
  <si>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</si>
  <si>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</si>
  <si>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</si>
  <si>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</si>
  <si>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</si>
  <si>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</si>
  <si>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</si>
  <si>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</si>
  <si>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</si>
  <si>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</si>
  <si>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</si>
  <si>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</si>
  <si>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</si>
  <si>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</si>
  <si>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</si>
  <si>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</si>
  <si>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</si>
  <si>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</si>
  <si>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</si>
  <si>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</si>
  <si>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</si>
  <si>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</si>
  <si>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</si>
  <si>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</si>
  <si>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</si>
  <si>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</si>
  <si>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</si>
  <si>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</si>
  <si>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</si>
  <si>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</si>
  <si>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</si>
  <si>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</si>
  <si>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</si>
  <si>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</si>
  <si>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</si>
  <si>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</si>
  <si>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</si>
  <si>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</si>
  <si>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</si>
  <si>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</si>
  <si>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</si>
  <si>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</si>
  <si>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</si>
  <si>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</si>
  <si>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</si>
  <si>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</si>
  <si>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</si>
  <si>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</si>
  <si>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</si>
  <si>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</si>
  <si>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</si>
  <si>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</si>
  <si>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</si>
  <si>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</si>
  <si>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</si>
  <si>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</si>
  <si>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</si>
  <si>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</si>
  <si>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</si>
  <si>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</si>
  <si>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</si>
  <si>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</si>
  <si>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</si>
  <si>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</si>
  <si>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</si>
  <si>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</si>
  <si>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</si>
  <si>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</si>
  <si>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</si>
  <si>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</si>
  <si>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</si>
  <si>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</si>
  <si>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</si>
  <si>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</si>
  <si>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</si>
  <si>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</si>
  <si>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</si>
  <si>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</si>
  <si>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</si>
  <si>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</si>
  <si>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</si>
  <si>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</si>
  <si>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</si>
  <si>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</si>
  <si>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</si>
  <si>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</si>
  <si>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</si>
  <si>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</si>
  <si>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</si>
  <si>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</si>
  <si>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</si>
  <si>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</si>
  <si>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</si>
  <si>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</si>
  <si>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</si>
  <si>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</si>
  <si>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</si>
  <si>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</si>
  <si>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</si>
  <si>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</si>
  <si>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</si>
  <si>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</si>
  <si>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</si>
  <si>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</si>
  <si>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</si>
  <si>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</si>
  <si>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</si>
  <si>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</si>
  <si>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</si>
  <si>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</si>
  <si>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</si>
  <si>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</si>
  <si>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</si>
  <si>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</si>
  <si>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</si>
  <si>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</si>
  <si>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</si>
  <si>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</si>
  <si>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</si>
  <si>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</si>
  <si>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</si>
  <si>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</si>
  <si>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</si>
  <si>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</si>
  <si>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</si>
  <si>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</si>
  <si>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</si>
  <si>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</si>
  <si>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</si>
  <si>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</si>
  <si>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</si>
  <si>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</si>
  <si>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</si>
  <si>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</si>
  <si>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</si>
  <si>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</si>
  <si>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</si>
  <si>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</si>
  <si>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</si>
  <si>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</si>
  <si>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</si>
  <si>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</si>
  <si>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</si>
  <si>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</si>
  <si>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</si>
  <si>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</si>
  <si>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</si>
  <si>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</si>
  <si>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</si>
  <si>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</si>
  <si>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</si>
  <si>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</si>
  <si>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</si>
  <si>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</si>
  <si>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</si>
  <si>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</si>
  <si>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</si>
  <si>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</si>
  <si>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</si>
  <si>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</si>
  <si>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</si>
  <si>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</si>
  <si>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</si>
  <si>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</si>
  <si>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</si>
  <si>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</si>
  <si>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</si>
  <si>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</si>
  <si>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</si>
  <si>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</si>
  <si>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</si>
  <si>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</si>
  <si>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</si>
  <si>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</si>
  <si>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</si>
  <si>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</si>
  <si>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</si>
  <si>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</si>
  <si>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</si>
  <si>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</si>
  <si>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</si>
  <si>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</si>
  <si>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</si>
  <si>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</si>
  <si>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</si>
  <si>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</si>
  <si>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</si>
  <si>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</si>
  <si>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</si>
  <si>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</si>
  <si>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</si>
  <si>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</si>
  <si>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</si>
  <si>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</si>
  <si>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</si>
  <si>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</si>
  <si>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</si>
  <si>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</si>
  <si>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</si>
  <si>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</si>
  <si>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</si>
  <si>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</si>
  <si>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</si>
  <si>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</si>
  <si>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</si>
  <si>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</si>
  <si>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</si>
  <si>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</si>
  <si>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</si>
  <si>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</si>
  <si>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</si>
  <si>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</si>
  <si>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</si>
  <si>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</si>
  <si>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</si>
  <si>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</si>
  <si>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</si>
  <si>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</si>
  <si>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</si>
  <si>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</si>
  <si>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</si>
  <si>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</si>
  <si>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</si>
  <si>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</si>
  <si>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</si>
  <si>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</si>
  <si>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</si>
  <si>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</si>
  <si>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</si>
  <si>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</si>
  <si>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</si>
  <si>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</si>
  <si>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</si>
  <si>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</si>
  <si>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</si>
  <si>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</si>
  <si>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</si>
  <si>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</si>
  <si>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</si>
  <si>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</si>
  <si>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</si>
  <si>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</si>
  <si>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</si>
  <si>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</si>
  <si>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</si>
  <si>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</si>
  <si>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</si>
  <si>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</si>
  <si>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</si>
  <si>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</si>
  <si>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</si>
  <si>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</si>
  <si>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</si>
  <si>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</si>
  <si>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</si>
  <si>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</si>
  <si>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</si>
  <si>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</si>
  <si>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</si>
  <si>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</si>
  <si>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</si>
  <si>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</si>
  <si>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</si>
  <si>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</si>
  <si>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</si>
  <si>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</si>
  <si>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</si>
  <si>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</si>
  <si>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</si>
  <si>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</si>
  <si>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</si>
  <si>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</si>
  <si>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</si>
  <si>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</si>
  <si>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</si>
  <si>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</si>
  <si>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</si>
  <si>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</si>
  <si>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</si>
  <si>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</si>
  <si>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</si>
  <si>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</si>
  <si>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</si>
  <si>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</si>
  <si>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</si>
  <si>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</si>
  <si>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</si>
  <si>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</si>
  <si>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</si>
  <si>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</si>
  <si>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</si>
  <si>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</si>
  <si>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</si>
  <si>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</si>
  <si>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</si>
  <si>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</si>
  <si>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</si>
  <si>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</si>
  <si>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</si>
  <si>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</si>
  <si>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</si>
  <si>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</si>
  <si>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</si>
  <si>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</si>
  <si>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</si>
  <si>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</si>
  <si>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</si>
  <si>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</si>
  <si>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</si>
  <si>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</si>
  <si>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</si>
  <si>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</si>
  <si>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</si>
  <si>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</si>
  <si>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</si>
  <si>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</si>
  <si>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</si>
  <si>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</si>
  <si>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</si>
  <si>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</si>
  <si>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</si>
  <si>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</si>
  <si>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</si>
  <si>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</si>
  <si>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</si>
  <si>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</si>
  <si>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</si>
  <si>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</si>
  <si>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</si>
  <si>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</si>
  <si>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</si>
  <si>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</si>
  <si>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</si>
  <si>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</si>
  <si>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</si>
  <si>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</si>
  <si>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</si>
  <si>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</si>
  <si>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</si>
  <si>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</si>
  <si>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</si>
  <si>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</si>
  <si>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</si>
  <si>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</si>
  <si>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</si>
  <si>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</si>
  <si>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</si>
  <si>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</si>
  <si>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</si>
  <si>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</si>
  <si>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</si>
  <si>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</si>
  <si>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</si>
  <si>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</si>
  <si>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</si>
  <si>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</si>
  <si>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</si>
  <si>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</si>
  <si>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</si>
  <si>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</si>
  <si>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</si>
  <si>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</si>
  <si>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</si>
  <si>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</si>
  <si>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</si>
  <si>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</si>
  <si>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</si>
  <si>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</si>
  <si>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</si>
  <si>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</si>
  <si>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</si>
  <si>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</si>
  <si>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</si>
  <si>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</si>
  <si>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</si>
  <si>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</si>
  <si>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</si>
  <si>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</si>
  <si>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</si>
  <si>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</si>
  <si>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</si>
  <si>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</si>
  <si>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</si>
  <si>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</si>
  <si>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</si>
  <si>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</si>
  <si>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</si>
  <si>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</si>
  <si>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</si>
  <si>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</si>
  <si>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</si>
  <si>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</si>
  <si>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</si>
  <si>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</si>
  <si>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</si>
  <si>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</si>
  <si>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</si>
  <si>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</si>
  <si>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</si>
  <si>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</si>
  <si>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</si>
  <si>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</si>
  <si>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</si>
  <si>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</si>
  <si>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</si>
  <si>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</si>
  <si>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</si>
  <si>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</si>
  <si>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</si>
  <si>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</si>
  <si>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</si>
  <si>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</si>
  <si>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</si>
  <si>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</si>
  <si>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</si>
  <si>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</si>
  <si>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</si>
  <si>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</si>
  <si>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</si>
  <si>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</si>
  <si>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</si>
  <si>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</si>
  <si>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</si>
  <si>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</si>
  <si>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</si>
  <si>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</si>
  <si>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</si>
  <si>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</si>
  <si>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</si>
  <si>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</si>
  <si>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</si>
  <si>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</si>
  <si>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</si>
  <si>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</si>
  <si>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</si>
  <si>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</si>
  <si>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</si>
  <si>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</si>
  <si>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</si>
  <si>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</si>
  <si>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</si>
  <si>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</si>
  <si>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</si>
  <si>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</si>
  <si>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</si>
  <si>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</si>
  <si>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</si>
  <si>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</si>
  <si>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</si>
  <si>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</si>
  <si>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</si>
  <si>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</si>
  <si>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</si>
  <si>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</si>
  <si>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</si>
  <si>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</si>
  <si>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</si>
  <si>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</si>
  <si>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</si>
  <si>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</si>
  <si>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</si>
  <si>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</si>
  <si>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</si>
  <si>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</si>
  <si>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</si>
  <si>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</si>
  <si>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</si>
  <si>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</si>
  <si>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</si>
  <si>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</si>
  <si>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</si>
  <si>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</si>
  <si>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</si>
  <si>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</si>
  <si>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</si>
  <si>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</si>
  <si>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</si>
  <si>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</si>
  <si>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</si>
  <si>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</si>
  <si>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</si>
  <si>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</si>
  <si>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</si>
  <si>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</si>
  <si>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</si>
  <si>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</si>
  <si>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</si>
  <si>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</si>
  <si>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</si>
  <si>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</si>
  <si>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</si>
  <si>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</si>
  <si>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</si>
  <si>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</si>
  <si>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</si>
  <si>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</si>
  <si>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</si>
  <si>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</si>
  <si>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</si>
  <si>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</si>
  <si>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</si>
  <si>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</si>
  <si>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</si>
  <si>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</si>
  <si>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</si>
  <si>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</si>
  <si>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</si>
  <si>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</si>
  <si>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</si>
  <si>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</si>
  <si>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</si>
  <si>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</si>
  <si>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</si>
  <si>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</si>
  <si>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</si>
  <si>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</si>
  <si>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</si>
  <si>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</si>
  <si>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</si>
  <si>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</si>
  <si>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</si>
  <si>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</si>
  <si>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</si>
  <si>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</si>
  <si>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</si>
  <si>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</si>
  <si>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</si>
  <si>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</si>
  <si>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</si>
  <si>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</si>
  <si>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</si>
  <si>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</si>
  <si>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</si>
  <si>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</si>
  <si>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</si>
  <si>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</si>
  <si>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</si>
  <si>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</si>
  <si>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</si>
  <si>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</si>
  <si>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</si>
  <si>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</si>
  <si>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</si>
  <si>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</si>
  <si>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</si>
  <si>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</si>
  <si>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</si>
  <si>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</si>
  <si>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</si>
  <si>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</si>
  <si>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</si>
  <si>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</si>
  <si>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</si>
  <si>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</si>
  <si>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</si>
  <si>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</si>
  <si>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</si>
  <si>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</si>
  <si>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</si>
  <si>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</si>
  <si>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</si>
  <si>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</si>
  <si>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</si>
  <si>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</si>
  <si>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</si>
  <si>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</si>
  <si>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</si>
  <si>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</si>
  <si>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</si>
  <si>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</si>
  <si>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</si>
  <si>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</si>
  <si>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</si>
  <si>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</si>
  <si>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</si>
  <si>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</si>
  <si>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</si>
  <si>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</si>
  <si>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</si>
  <si>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</si>
  <si>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</si>
  <si>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</si>
  <si>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</si>
  <si>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</si>
  <si>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</si>
  <si>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</si>
  <si>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</si>
  <si>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</si>
  <si>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</si>
  <si>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</si>
  <si>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</si>
  <si>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</si>
  <si>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</si>
  <si>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</si>
  <si>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</si>
  <si>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</si>
  <si>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</si>
  <si>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</si>
  <si>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</si>
  <si>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</si>
  <si>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</si>
  <si>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</si>
  <si>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</si>
  <si>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</si>
  <si>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</si>
  <si>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</si>
  <si>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</si>
  <si>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</si>
  <si>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</si>
  <si>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</si>
  <si>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</si>
  <si>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</si>
  <si>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</si>
  <si>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</si>
  <si>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</si>
  <si>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</si>
  <si>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</si>
  <si>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</si>
  <si>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</si>
  <si>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</si>
  <si>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</si>
  <si>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</si>
  <si>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</si>
  <si>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</si>
  <si>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</si>
  <si>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</si>
  <si>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</si>
  <si>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</si>
  <si>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</si>
  <si>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</si>
  <si>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</si>
  <si>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</si>
  <si>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</si>
  <si>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</si>
  <si>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</si>
  <si>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</si>
  <si>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</si>
  <si>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</si>
  <si>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</si>
  <si>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</si>
  <si>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</si>
  <si>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</si>
  <si>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</si>
  <si>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</si>
  <si>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</si>
  <si>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</si>
  <si>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</si>
  <si>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</si>
  <si>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</si>
  <si>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</si>
  <si>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</si>
  <si>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</si>
  <si>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</si>
  <si>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</si>
  <si>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</si>
  <si>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</si>
  <si>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</si>
  <si>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</si>
  <si>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</si>
  <si>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</si>
  <si>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</si>
  <si>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</si>
  <si>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</si>
  <si>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</si>
  <si>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</si>
  <si>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</si>
  <si>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</si>
  <si>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</si>
  <si>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</si>
  <si>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</si>
  <si>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</si>
  <si>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</si>
  <si>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</si>
  <si>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</si>
  <si>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</si>
  <si>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</si>
  <si>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</si>
  <si>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</si>
  <si>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</si>
  <si>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</si>
  <si>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</si>
  <si>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</si>
  <si>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</si>
  <si>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</si>
  <si>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</si>
  <si>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</si>
  <si>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</si>
  <si>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</si>
  <si>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</si>
  <si>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</si>
  <si>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</si>
  <si>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</si>
  <si>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</si>
  <si>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</si>
  <si>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</si>
  <si>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</si>
  <si>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</si>
  <si>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</si>
  <si>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</si>
  <si>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</si>
  <si>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</si>
  <si>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</si>
  <si>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</si>
  <si>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</si>
  <si>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</si>
  <si>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</si>
  <si>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</si>
  <si>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</si>
  <si>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</si>
  <si>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</si>
  <si>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</si>
  <si>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</si>
  <si>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</si>
  <si>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</si>
  <si>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</si>
  <si>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</si>
  <si>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</si>
  <si>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</si>
  <si>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</si>
  <si>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</si>
  <si>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</si>
  <si>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</si>
  <si>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</si>
  <si>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</si>
  <si>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</si>
  <si>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</si>
  <si>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</si>
  <si>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</si>
  <si>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</si>
  <si>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</si>
  <si>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</si>
  <si>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</si>
  <si>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</si>
  <si>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</si>
  <si>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</si>
  <si>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</si>
  <si>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</si>
  <si>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</si>
  <si>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</si>
  <si>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</si>
  <si>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</si>
  <si>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</si>
  <si>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</si>
  <si>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</si>
  <si>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</si>
  <si>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</si>
  <si>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</si>
  <si>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</si>
  <si>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</si>
  <si>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</si>
  <si>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</si>
  <si>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</si>
  <si>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</si>
  <si>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</si>
  <si>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</si>
  <si>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</si>
  <si>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</si>
  <si>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</si>
  <si>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</si>
  <si>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</si>
  <si>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</si>
  <si>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</si>
  <si>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</si>
  <si>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</si>
  <si>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</si>
  <si>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</si>
  <si>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</si>
  <si>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</si>
  <si>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</si>
  <si>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</si>
  <si>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</si>
  <si>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</si>
  <si>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</si>
  <si>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</si>
  <si>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</si>
  <si>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</si>
  <si>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</si>
  <si>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</si>
  <si>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</si>
  <si>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</si>
  <si>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</si>
  <si>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</si>
  <si>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</si>
  <si>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</si>
  <si>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</si>
  <si>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</si>
  <si>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</si>
  <si>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</si>
  <si>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</si>
  <si>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</si>
  <si>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</si>
  <si>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</si>
  <si>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</si>
  <si>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</si>
  <si>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</si>
  <si>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</si>
  <si>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</si>
  <si>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</si>
  <si>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</si>
  <si>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</si>
  <si>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</si>
  <si>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</si>
  <si>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</si>
  <si>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</si>
  <si>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</si>
  <si>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</si>
  <si>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</si>
  <si>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</si>
  <si>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</si>
  <si>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</si>
  <si>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</si>
  <si>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</si>
  <si>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</si>
  <si>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</si>
  <si>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</si>
  <si>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</si>
  <si>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</si>
  <si>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</si>
  <si>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</si>
  <si>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</si>
  <si>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</si>
  <si>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</si>
  <si>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</si>
  <si>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</si>
  <si>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</si>
  <si>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</si>
  <si>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</si>
  <si>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</si>
  <si>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</si>
  <si>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</si>
  <si>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</si>
  <si>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</si>
  <si>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</si>
  <si>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</si>
  <si>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</si>
  <si>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</si>
  <si>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</si>
  <si>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</si>
  <si>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</si>
  <si>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</si>
  <si>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</si>
  <si>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</si>
  <si>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</si>
  <si>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</si>
  <si>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</si>
  <si>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</si>
  <si>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</si>
  <si>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</si>
  <si>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</si>
  <si>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</si>
  <si>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</si>
  <si>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</si>
  <si>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</si>
  <si>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</si>
  <si>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</si>
  <si>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</si>
  <si>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</si>
  <si>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</si>
  <si>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</si>
  <si>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</si>
  <si>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</si>
  <si>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</si>
  <si>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</si>
  <si>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</si>
  <si>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</si>
  <si>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</si>
  <si>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</si>
  <si>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</si>
  <si>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</si>
  <si>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</si>
  <si>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</si>
  <si>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</si>
  <si>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</si>
  <si>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</si>
  <si>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</si>
  <si>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</si>
  <si>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</si>
  <si>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</si>
  <si>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</si>
  <si>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</si>
  <si>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</si>
  <si>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</si>
  <si>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</si>
  <si>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</si>
  <si>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</si>
  <si>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</si>
  <si>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</si>
  <si>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</si>
  <si>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</si>
  <si>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</si>
  <si>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</si>
  <si>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</si>
  <si>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</si>
  <si>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</si>
  <si>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</si>
  <si>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</si>
  <si>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</si>
  <si>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</si>
  <si>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</si>
  <si>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</si>
  <si>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</si>
  <si>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</si>
  <si>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</si>
  <si>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</si>
  <si>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</si>
  <si>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</si>
  <si>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</si>
  <si>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</si>
  <si>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</si>
  <si>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</si>
  <si>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</si>
  <si>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</si>
  <si>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</si>
  <si>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</si>
  <si>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</si>
  <si>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</si>
  <si>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</si>
  <si>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</si>
  <si>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</si>
  <si>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</si>
  <si>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</si>
  <si>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</si>
  <si>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</si>
  <si>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</si>
  <si>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</si>
  <si>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</si>
  <si>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</si>
  <si>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</si>
  <si>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</si>
  <si>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</si>
  <si>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</si>
  <si>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</si>
  <si>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</si>
  <si>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</si>
  <si>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</si>
  <si>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</si>
  <si>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</si>
  <si>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</si>
  <si>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</si>
  <si>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</si>
  <si>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</si>
  <si>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</si>
  <si>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</si>
  <si>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</si>
  <si>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</si>
  <si>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</si>
  <si>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</si>
  <si>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</si>
  <si>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</si>
  <si>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</si>
  <si>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</si>
  <si>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</si>
  <si>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</si>
  <si>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</si>
  <si>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</si>
  <si>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</si>
  <si>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</si>
  <si>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</si>
  <si>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</si>
  <si>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</si>
  <si>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</si>
  <si>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</si>
  <si>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</si>
  <si>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</si>
  <si>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</si>
  <si>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</si>
  <si>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</si>
  <si>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</si>
  <si>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</si>
  <si>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</si>
  <si>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</si>
  <si>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</si>
  <si>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</si>
  <si>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</si>
  <si>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</si>
  <si>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</si>
  <si>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</si>
  <si>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</si>
  <si>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</si>
  <si>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</si>
  <si>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</si>
  <si>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</si>
  <si>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</si>
  <si>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</si>
  <si>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</si>
  <si>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</si>
  <si>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</si>
  <si>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</si>
  <si>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</si>
  <si>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</si>
  <si>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</si>
  <si>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</si>
  <si>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</si>
  <si>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</si>
  <si>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</si>
  <si>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</si>
  <si>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</si>
  <si>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</si>
  <si>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</si>
  <si>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</si>
  <si>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</si>
  <si>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</si>
  <si>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</si>
  <si>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</si>
  <si>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</si>
  <si>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</si>
  <si>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</si>
  <si>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</si>
  <si>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</si>
  <si>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</si>
  <si>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</si>
  <si>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</si>
  <si>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</si>
  <si>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</si>
  <si>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</si>
  <si>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</si>
  <si>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</si>
  <si>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</si>
  <si>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</si>
  <si>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</si>
  <si>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</si>
  <si>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</si>
  <si>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</si>
  <si>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</si>
  <si>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</si>
  <si>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</si>
  <si>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</si>
  <si>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</si>
  <si>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</si>
  <si>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</si>
  <si>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</si>
  <si>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</si>
  <si>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</si>
  <si>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</si>
  <si>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</si>
  <si>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</si>
  <si>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</si>
  <si>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</si>
  <si>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</si>
  <si>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</si>
  <si>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</si>
  <si>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</si>
  <si>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</si>
  <si>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</si>
  <si>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</si>
  <si>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</si>
  <si>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</si>
  <si>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</si>
  <si>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</si>
  <si>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</si>
  <si>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</si>
  <si>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</si>
  <si>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</si>
  <si>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</si>
  <si>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</si>
  <si>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</si>
  <si>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</si>
  <si>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</si>
  <si>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</si>
  <si>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</si>
  <si>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</si>
  <si>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</si>
  <si>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</si>
  <si>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</si>
  <si>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</si>
  <si>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</si>
  <si>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</si>
  <si>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</si>
  <si>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</si>
  <si>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</si>
  <si>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</si>
  <si>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</si>
  <si>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</si>
  <si>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</si>
  <si>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</si>
  <si>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</si>
  <si>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</si>
  <si>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</si>
  <si>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</si>
  <si>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</si>
  <si>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</si>
  <si>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</si>
  <si>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</si>
  <si>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</si>
  <si>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</si>
  <si>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</si>
  <si>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</si>
  <si>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</si>
  <si>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</si>
  <si>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</si>
  <si>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</si>
  <si>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</si>
  <si>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</si>
  <si>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</si>
  <si>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</si>
  <si>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</si>
  <si>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</si>
  <si>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</si>
  <si>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</si>
  <si>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</si>
  <si>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</si>
  <si>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</si>
  <si>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</si>
  <si>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</si>
  <si>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</si>
  <si>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</si>
  <si>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</si>
  <si>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</si>
  <si>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</si>
  <si>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</si>
  <si>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</si>
  <si>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</si>
  <si>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</si>
  <si>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</si>
  <si>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</si>
  <si>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</si>
  <si>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</si>
  <si>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</si>
  <si>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</si>
  <si>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</si>
  <si>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</si>
  <si>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</si>
  <si>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</si>
  <si>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</si>
  <si>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</si>
  <si>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</si>
  <si>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</si>
  <si>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</si>
  <si>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</si>
  <si>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</si>
  <si>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</si>
  <si>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</si>
  <si>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</si>
  <si>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</si>
  <si>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</si>
  <si>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</si>
  <si>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</si>
  <si>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</si>
  <si>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</si>
  <si>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</si>
  <si>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</si>
  <si>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</si>
  <si>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</si>
  <si>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</si>
  <si>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</si>
  <si>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</si>
  <si>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</si>
  <si>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</si>
  <si>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</si>
  <si>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</si>
  <si>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</si>
  <si>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</si>
  <si>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</si>
  <si>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</si>
  <si>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</si>
  <si>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</si>
  <si>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</si>
  <si>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</si>
  <si>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</si>
  <si>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</si>
  <si>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</si>
  <si>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</si>
  <si>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</si>
  <si>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</si>
  <si>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</si>
  <si>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</si>
  <si>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</si>
  <si>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</si>
  <si>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</si>
  <si>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</si>
  <si>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</si>
  <si>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</si>
  <si>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</si>
  <si>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</si>
  <si>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</si>
  <si>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</si>
  <si>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</si>
  <si>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</si>
  <si>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</si>
  <si>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</si>
  <si>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</si>
  <si>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</si>
  <si>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</si>
  <si>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</si>
  <si>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</si>
  <si>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</si>
  <si>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</si>
  <si>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</si>
  <si>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</si>
  <si>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</si>
  <si>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</si>
  <si>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</si>
  <si>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</si>
  <si>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</si>
  <si>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</si>
  <si>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</si>
  <si>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</si>
  <si>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</si>
  <si>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</si>
  <si>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</si>
  <si>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</si>
  <si>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</si>
  <si>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</si>
  <si>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</si>
  <si>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</si>
  <si>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</si>
  <si>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</si>
  <si>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</si>
  <si>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</si>
  <si>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</si>
  <si>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</si>
  <si>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</si>
  <si>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</si>
  <si>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</si>
  <si>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</si>
  <si>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</si>
  <si>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</si>
  <si>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</si>
  <si>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</si>
  <si>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</si>
  <si>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</si>
  <si>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</si>
  <si>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</si>
  <si>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</si>
  <si>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</si>
  <si>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</si>
  <si>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</si>
  <si>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</si>
  <si>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</si>
  <si>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</si>
  <si>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</si>
  <si>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</si>
  <si>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</si>
  <si>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</si>
  <si>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</si>
  <si>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</si>
  <si>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</si>
  <si>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</si>
  <si>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</si>
  <si>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</si>
  <si>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</si>
  <si>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</si>
  <si>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</si>
  <si>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</si>
  <si>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</si>
  <si>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</si>
  <si>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</si>
  <si>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</si>
  <si>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</si>
  <si>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</si>
  <si>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</si>
  <si>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</si>
  <si>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</si>
  <si>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</si>
  <si>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</si>
  <si>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</si>
  <si>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</si>
  <si>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</si>
  <si>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</si>
  <si>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</si>
  <si>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</si>
  <si>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</si>
  <si>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</si>
  <si>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</si>
  <si>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</si>
  <si>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</si>
  <si>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</si>
  <si>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</si>
  <si>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</si>
  <si>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</si>
  <si>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</si>
  <si>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</si>
  <si>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</si>
  <si>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</si>
  <si>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</si>
  <si>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</si>
  <si>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</si>
  <si>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</si>
  <si>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</si>
  <si>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</si>
  <si>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</si>
  <si>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</si>
  <si>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</si>
  <si>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</si>
  <si>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</si>
  <si>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</si>
  <si>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</si>
  <si>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</si>
  <si>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</si>
  <si>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</si>
  <si>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</si>
  <si>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</si>
  <si>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</si>
  <si>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</si>
  <si>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</si>
  <si>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</si>
  <si>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</si>
  <si>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</si>
  <si>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</si>
  <si>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</si>
  <si>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</si>
  <si>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</si>
  <si>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</si>
  <si>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</si>
  <si>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</si>
  <si>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</si>
  <si>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</si>
  <si>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</si>
  <si>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</si>
  <si>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</si>
  <si>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</si>
  <si>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</si>
  <si>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</si>
  <si>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</si>
  <si>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</si>
  <si>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</si>
  <si>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</si>
  <si>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</si>
  <si>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</si>
  <si>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</si>
  <si>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</si>
  <si>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</si>
  <si>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</si>
  <si>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</si>
  <si>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</si>
  <si>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</si>
  <si>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</si>
  <si>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</si>
  <si>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</si>
  <si>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</si>
  <si>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</si>
  <si>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</si>
  <si>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</si>
  <si>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</si>
  <si>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</si>
  <si>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</si>
  <si>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</si>
  <si>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</si>
  <si>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</si>
  <si>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</si>
  <si>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</si>
  <si>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</si>
  <si>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</si>
  <si>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</si>
  <si>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</si>
  <si>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</si>
  <si>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</si>
  <si>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</si>
  <si>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</si>
  <si>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</si>
  <si>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</si>
  <si>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</si>
  <si>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</si>
  <si>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</si>
  <si>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</si>
  <si>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</si>
  <si>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</si>
  <si>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</si>
  <si>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</si>
  <si>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</si>
  <si>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</si>
  <si>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</si>
  <si>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</si>
  <si>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</si>
  <si>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</si>
  <si>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</si>
  <si>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</si>
  <si>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</si>
  <si>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</si>
  <si>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</si>
  <si>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</si>
  <si>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</si>
  <si>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</si>
  <si>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</si>
  <si>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</si>
  <si>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</si>
  <si>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</si>
  <si>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</si>
  <si>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</si>
  <si>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</si>
  <si>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</si>
  <si>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</si>
  <si>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</si>
  <si>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</si>
  <si>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</si>
  <si>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</si>
  <si>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</si>
  <si>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</si>
  <si>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</si>
  <si>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</si>
  <si>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</si>
  <si>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</si>
  <si>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</si>
  <si>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</si>
  <si>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</si>
  <si>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</si>
  <si>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</si>
  <si>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</si>
  <si>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</si>
  <si>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</si>
  <si>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</si>
  <si>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</si>
  <si>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</si>
  <si>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</si>
  <si>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</si>
  <si>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</si>
  <si>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</si>
  <si>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</si>
  <si>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</si>
  <si>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</si>
  <si>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</si>
  <si>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</si>
  <si>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</si>
  <si>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</si>
  <si>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</si>
  <si>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</si>
  <si>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</si>
  <si>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</si>
  <si>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</si>
  <si>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</si>
  <si>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</si>
  <si>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</si>
  <si>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</si>
  <si>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</si>
  <si>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</si>
  <si>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</si>
  <si>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</si>
  <si>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</si>
  <si>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</si>
  <si>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</si>
  <si>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</si>
  <si>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</si>
  <si>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</si>
  <si>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</si>
  <si>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</si>
  <si>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</si>
  <si>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</si>
  <si>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</si>
  <si>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</si>
  <si>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</si>
  <si>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</si>
  <si>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</si>
  <si>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</si>
  <si>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</si>
  <si>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</si>
  <si>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</si>
  <si>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</si>
  <si>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</si>
  <si>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</si>
  <si>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</si>
  <si>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</si>
  <si>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</si>
  <si>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</si>
  <si>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</si>
  <si>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</si>
  <si>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</si>
  <si>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</si>
  <si>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</si>
  <si>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</si>
  <si>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</si>
  <si>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</si>
  <si>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</si>
  <si>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</si>
  <si>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</si>
  <si>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</si>
  <si>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</si>
  <si>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</si>
  <si>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</si>
  <si>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</si>
  <si>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</si>
  <si>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</si>
  <si>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</si>
  <si>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</si>
  <si>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</si>
  <si>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</si>
  <si>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</si>
  <si>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</si>
  <si>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</si>
  <si>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</si>
  <si>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</si>
  <si>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</si>
  <si>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</si>
  <si>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</si>
  <si>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</si>
  <si>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</si>
  <si>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</si>
  <si>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</si>
  <si>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</si>
  <si>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</si>
  <si>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</si>
  <si>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</si>
  <si>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</si>
  <si>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</si>
  <si>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</si>
  <si>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</si>
  <si>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</si>
  <si>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</si>
  <si>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</si>
  <si>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</si>
  <si>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</si>
  <si>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</si>
  <si>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</si>
  <si>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</si>
  <si>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</si>
  <si>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</si>
  <si>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</si>
  <si>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</si>
  <si>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</si>
  <si>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</si>
  <si>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</si>
  <si>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</si>
  <si>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</si>
  <si>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</si>
  <si>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</si>
  <si>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</si>
  <si>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</si>
  <si>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</si>
  <si>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</si>
  <si>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</si>
  <si>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</si>
  <si>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</si>
  <si>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</si>
  <si>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</si>
  <si>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</si>
  <si>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</si>
  <si>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</si>
  <si>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</si>
  <si>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</si>
  <si>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</si>
  <si>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</si>
  <si>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</si>
  <si>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</si>
  <si>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</si>
  <si>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</si>
  <si>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</si>
  <si>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</si>
  <si>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</si>
  <si>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</si>
  <si>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</si>
  <si>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</si>
  <si>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</si>
  <si>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</si>
  <si>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</si>
  <si>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</si>
  <si>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</si>
  <si>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</si>
  <si>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</si>
  <si>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</si>
  <si>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</si>
  <si>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</si>
  <si>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</si>
  <si>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</si>
  <si>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</si>
  <si>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</si>
  <si>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</si>
  <si>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</si>
  <si>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</si>
  <si>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</si>
  <si>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</si>
  <si>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</si>
  <si>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</si>
  <si>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</si>
  <si>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</si>
  <si>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</si>
  <si>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</si>
  <si>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</si>
  <si>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</si>
  <si>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</si>
  <si>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</si>
  <si>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</si>
  <si>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</si>
  <si>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</si>
  <si>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</si>
  <si>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</si>
  <si>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</si>
  <si>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</si>
  <si>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</si>
  <si>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</si>
  <si>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</si>
  <si>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</si>
  <si>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</si>
  <si>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</si>
  <si>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</si>
  <si>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</si>
  <si>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</si>
  <si>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</si>
  <si>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</si>
  <si>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</si>
  <si>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</si>
  <si>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</si>
  <si>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</si>
  <si>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</si>
  <si>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</si>
  <si>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</si>
  <si>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</si>
  <si>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</si>
  <si>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</si>
  <si>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</si>
  <si>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</si>
  <si>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</si>
  <si>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</si>
  <si>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</si>
  <si>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</si>
  <si>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</si>
  <si>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</si>
  <si>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</si>
  <si>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</si>
  <si>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</si>
  <si>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</si>
  <si>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</si>
  <si>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</si>
  <si>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</si>
  <si>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</si>
  <si>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</si>
  <si>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</si>
  <si>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</si>
  <si>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</si>
  <si>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</si>
  <si>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</si>
  <si>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</si>
  <si>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</si>
  <si>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</si>
  <si>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</si>
  <si>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</si>
  <si>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</si>
  <si>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</si>
  <si>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</si>
  <si>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</si>
  <si>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</si>
  <si>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</si>
  <si>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</si>
  <si>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</si>
  <si>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</si>
  <si>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</si>
  <si>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</si>
  <si>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</si>
  <si>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</si>
  <si>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</si>
  <si>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</si>
  <si>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</si>
  <si>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</si>
  <si>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</si>
  <si>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</si>
  <si>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</si>
  <si>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</si>
  <si>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</si>
  <si>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</si>
  <si>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</si>
  <si>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</si>
  <si>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</si>
  <si>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</si>
  <si>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</si>
  <si>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</si>
  <si>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</si>
  <si>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</si>
  <si>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</si>
  <si>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</si>
  <si>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</si>
  <si>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</si>
  <si>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</si>
  <si>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</si>
  <si>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</si>
  <si>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</si>
  <si>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</si>
  <si>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</si>
  <si>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</si>
  <si>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t>BIV_WB_MBW_FNF_AIAOV1.0</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</si>
  <si>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water based </t>
    </r>
    <r>
      <rPr>
        <sz val="11"/>
        <color theme="1"/>
        <rFont val="Montserrat"/>
      </rPr>
      <t xml:space="preserve">production method producing </t>
    </r>
    <r>
      <rPr>
        <b/>
        <sz val="11"/>
        <color theme="1"/>
        <rFont val="Montserrat"/>
      </rPr>
      <t>bivalves</t>
    </r>
    <r>
      <rPr>
        <sz val="11"/>
        <color theme="1"/>
        <rFont val="Montserrat"/>
      </rPr>
      <t>.</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</si>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</sst>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0">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1</xdr:row>
      <xdr:rowOff>210501</xdr:rowOff>
    </xdr:from>
    <xdr:to>
      <xdr:col>28</xdr:col>
      <xdr:colOff>0</xdr:colOff>
      <xdr:row>57</xdr:row>
      <xdr:rowOff>11906</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205031" y="424814"/>
          <a:ext cx="7429500" cy="1201721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11905</xdr:colOff>
      <xdr:row>2</xdr:row>
      <xdr:rowOff>0</xdr:rowOff>
    </xdr:from>
    <xdr:to>
      <xdr:col>44</xdr:col>
      <xdr:colOff>10204</xdr:colOff>
      <xdr:row>138</xdr:row>
      <xdr:rowOff>35719</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5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50" totalsRowShown="0" headerRowDxfId="70" dataDxfId="68" headerRowBorderDxfId="69" tableBorderDxfId="67" totalsRowBorderDxfId="66">
  <autoFilter ref="Y33:AC15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9" dataDxfId="8">
  <tableColumns count="7">
    <tableColumn id="8" xr3:uid="{98FA8372-65A3-4D57-B69D-AFDD5FAE2B75}" name="Date_x000a_(dd-mm-yyyy)" dataDxfId="7"/>
    <tableColumn id="9" xr3:uid="{3908ECE4-3EF7-4CE1-AADA-331BDC19AD06}" name="Week_x000a_(ww)" dataDxfId="6"/>
    <tableColumn id="2" xr3:uid="{B0BFD7A3-F4E6-46C8-9CDB-046748AB5BE2}" name="Year_x000a_(yyyy)" dataDxfId="5"/>
    <tableColumn id="3" xr3:uid="{85424C31-F6F5-4344-8146-8ADC333ADE97}" name="Sea lice species_x000a_(select)" dataDxfId="4"/>
    <tableColumn id="4" xr3:uid="{DDD2C7B9-56CA-4A86-ADD3-4A484FDBCE25}" name="Life stage_x000a_(select)" dataDxfId="3"/>
    <tableColumn id="5" xr3:uid="{33F753DE-8618-48F8-B4CC-613877D3E9A0}" name="Average sea lice count_x000a_(#/fish)" dataDxfId="2"/>
    <tableColumn id="7" xr3:uid="{D6952655-6589-42AB-BEB3-85FD5BB019C0}" name="Notes" dataDxfId="1"/>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50" t="s">
        <v>1943</v>
      </c>
    </row>
    <row r="3" spans="2:3" ht="84" x14ac:dyDescent="0.4">
      <c r="C3" s="251" t="s">
        <v>1939</v>
      </c>
    </row>
    <row r="4" spans="2:3" ht="117.6" x14ac:dyDescent="0.4">
      <c r="C4" s="251" t="s">
        <v>1944</v>
      </c>
    </row>
    <row r="5" spans="2:3" ht="50.4" x14ac:dyDescent="0.4">
      <c r="C5" s="252" t="s">
        <v>39</v>
      </c>
    </row>
    <row r="7" spans="2:3" x14ac:dyDescent="0.4">
      <c r="C7" s="247" t="s">
        <v>40</v>
      </c>
    </row>
    <row r="8" spans="2:3" x14ac:dyDescent="0.4">
      <c r="C8" s="249" t="s">
        <v>41</v>
      </c>
    </row>
    <row r="10" spans="2:3" x14ac:dyDescent="0.4">
      <c r="C10" s="247" t="s">
        <v>42</v>
      </c>
    </row>
    <row r="11" spans="2:3" x14ac:dyDescent="0.4">
      <c r="B11" s="15">
        <v>99.9</v>
      </c>
      <c r="C11" s="248" t="s">
        <v>1942</v>
      </c>
    </row>
  </sheetData>
  <sheetProtection algorithmName="SHA-512" hashValue="qSZQgdRUlQVMs5XvlFj492eknY+ZLnXvhInMbb6He+FeDgx/39GzcPCGckCuX6MLTe1lEnFHP/Eu3IyWZiHcfA==" saltValue="U4A9fSvUeRKosDzfufp/sw=="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5"/>
      <c r="E5" s="234" t="s">
        <v>93</v>
      </c>
      <c r="F5" s="192" t="s">
        <v>94</v>
      </c>
      <c r="G5" s="149" t="s">
        <v>95</v>
      </c>
      <c r="H5" s="320" t="s">
        <v>96</v>
      </c>
      <c r="I5" s="192"/>
      <c r="J5" s="192"/>
      <c r="K5" s="174"/>
      <c r="AB5" s="15" t="s">
        <v>185</v>
      </c>
      <c r="AE5" s="15" t="s">
        <v>98</v>
      </c>
      <c r="AH5" s="15" t="s">
        <v>101</v>
      </c>
      <c r="AI5" s="15" t="s">
        <v>101</v>
      </c>
      <c r="AJ5" s="15" t="s">
        <v>101</v>
      </c>
      <c r="AK5" s="15" t="s">
        <v>102</v>
      </c>
    </row>
    <row r="6" spans="3:41" x14ac:dyDescent="0.4">
      <c r="C6" s="69" t="str">
        <f>C5</f>
        <v/>
      </c>
      <c r="D6" s="155"/>
      <c r="E6" s="235" t="str">
        <f>IF(E5 = "Select", "", E5)</f>
        <v/>
      </c>
      <c r="F6" s="31" t="s">
        <v>94</v>
      </c>
      <c r="G6" s="69" t="s">
        <v>103</v>
      </c>
      <c r="H6" s="321" t="s">
        <v>104</v>
      </c>
      <c r="I6" s="31"/>
      <c r="J6" s="31"/>
      <c r="K6" s="175"/>
      <c r="AB6" s="15" t="s">
        <v>185</v>
      </c>
      <c r="AE6" s="15" t="s">
        <v>105</v>
      </c>
      <c r="AH6" s="15" t="s">
        <v>101</v>
      </c>
      <c r="AI6" s="15" t="s">
        <v>101</v>
      </c>
      <c r="AJ6" s="15" t="s">
        <v>100</v>
      </c>
      <c r="AK6" s="15" t="s">
        <v>102</v>
      </c>
      <c r="AL6" s="20"/>
    </row>
    <row r="7" spans="3:41" x14ac:dyDescent="0.4">
      <c r="C7" s="69" t="str">
        <f t="shared" ref="C7:C40" si="0">C6</f>
        <v/>
      </c>
      <c r="D7" s="155"/>
      <c r="E7" s="235" t="str">
        <f t="shared" ref="E7:E16" si="1">IF(E6 = "Select", "", E6)</f>
        <v/>
      </c>
      <c r="F7" s="31" t="s">
        <v>94</v>
      </c>
      <c r="G7" s="69" t="s">
        <v>109</v>
      </c>
      <c r="H7" s="321">
        <v>150</v>
      </c>
      <c r="I7" s="31"/>
      <c r="J7" s="31"/>
      <c r="K7" s="175"/>
      <c r="AB7" s="15" t="s">
        <v>185</v>
      </c>
      <c r="AE7" s="15" t="s">
        <v>108</v>
      </c>
      <c r="AH7" s="15" t="s">
        <v>101</v>
      </c>
      <c r="AI7" s="15" t="s">
        <v>101</v>
      </c>
      <c r="AJ7" s="15" t="s">
        <v>108</v>
      </c>
      <c r="AK7" s="15" t="s">
        <v>102</v>
      </c>
      <c r="AL7" s="20"/>
    </row>
    <row r="8" spans="3:41" x14ac:dyDescent="0.4">
      <c r="C8" s="69" t="str">
        <f t="shared" si="0"/>
        <v/>
      </c>
      <c r="D8" s="155"/>
      <c r="E8" s="235" t="str">
        <f t="shared" si="1"/>
        <v/>
      </c>
      <c r="F8" s="192" t="s">
        <v>116</v>
      </c>
      <c r="G8" s="149" t="s">
        <v>95</v>
      </c>
      <c r="H8" s="320" t="s">
        <v>96</v>
      </c>
      <c r="I8" s="192"/>
      <c r="J8" s="192"/>
      <c r="K8" s="174"/>
      <c r="AB8" s="15" t="s">
        <v>185</v>
      </c>
      <c r="AE8" s="15" t="s">
        <v>100</v>
      </c>
      <c r="AH8" s="15" t="s">
        <v>101</v>
      </c>
      <c r="AI8" s="15" t="s">
        <v>101</v>
      </c>
      <c r="AJ8" s="15" t="s">
        <v>105</v>
      </c>
      <c r="AK8" s="15" t="s">
        <v>102</v>
      </c>
      <c r="AL8" s="20"/>
    </row>
    <row r="9" spans="3:41" x14ac:dyDescent="0.4">
      <c r="C9" s="69" t="str">
        <f t="shared" si="0"/>
        <v/>
      </c>
      <c r="D9" s="155"/>
      <c r="E9" s="235" t="str">
        <f t="shared" si="1"/>
        <v/>
      </c>
      <c r="F9" s="31" t="s">
        <v>116</v>
      </c>
      <c r="G9" s="69" t="s">
        <v>103</v>
      </c>
      <c r="H9" s="321" t="s">
        <v>104</v>
      </c>
      <c r="I9" s="31"/>
      <c r="J9" s="31"/>
      <c r="K9" s="175"/>
      <c r="AB9" s="15" t="s">
        <v>185</v>
      </c>
      <c r="AE9" s="15" t="s">
        <v>101</v>
      </c>
      <c r="AF9" s="15" t="s">
        <v>141</v>
      </c>
      <c r="AH9" s="15" t="s">
        <v>101</v>
      </c>
      <c r="AI9" s="15" t="s">
        <v>101</v>
      </c>
      <c r="AJ9" s="15" t="s">
        <v>98</v>
      </c>
      <c r="AK9" s="15" t="s">
        <v>102</v>
      </c>
      <c r="AN9" s="20"/>
      <c r="AO9" s="20"/>
    </row>
    <row r="10" spans="3:41" x14ac:dyDescent="0.4">
      <c r="C10" s="69" t="str">
        <f t="shared" si="0"/>
        <v/>
      </c>
      <c r="D10" s="155"/>
      <c r="E10" s="235" t="str">
        <f t="shared" si="1"/>
        <v/>
      </c>
      <c r="F10" s="31" t="s">
        <v>116</v>
      </c>
      <c r="G10" s="69" t="s">
        <v>109</v>
      </c>
      <c r="H10" s="321">
        <v>150</v>
      </c>
      <c r="I10" s="31"/>
      <c r="J10" s="31"/>
      <c r="K10" s="175"/>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5"/>
      <c r="E11" s="235" t="str">
        <f t="shared" si="1"/>
        <v/>
      </c>
      <c r="F11" s="192" t="s">
        <v>117</v>
      </c>
      <c r="G11" s="149" t="s">
        <v>95</v>
      </c>
      <c r="H11" s="320" t="s">
        <v>96</v>
      </c>
      <c r="I11" s="192"/>
      <c r="J11" s="192"/>
      <c r="K11" s="174"/>
      <c r="AB11" s="15" t="s">
        <v>97</v>
      </c>
      <c r="AE11" s="15" t="s">
        <v>105</v>
      </c>
      <c r="AF11" s="15" t="s">
        <v>141</v>
      </c>
      <c r="AH11" s="15" t="s">
        <v>101</v>
      </c>
      <c r="AI11" s="15" t="s">
        <v>100</v>
      </c>
      <c r="AJ11" s="15" t="s">
        <v>100</v>
      </c>
      <c r="AK11" s="15" t="s">
        <v>102</v>
      </c>
      <c r="AN11" s="20"/>
      <c r="AO11" s="20"/>
    </row>
    <row r="12" spans="3:41" x14ac:dyDescent="0.4">
      <c r="C12" s="69" t="str">
        <f t="shared" si="0"/>
        <v/>
      </c>
      <c r="D12" s="155"/>
      <c r="E12" s="235" t="str">
        <f t="shared" si="1"/>
        <v/>
      </c>
      <c r="F12" s="31" t="s">
        <v>117</v>
      </c>
      <c r="G12" s="69" t="s">
        <v>103</v>
      </c>
      <c r="H12" s="321" t="s">
        <v>104</v>
      </c>
      <c r="I12" s="31"/>
      <c r="J12" s="31"/>
      <c r="K12" s="175"/>
      <c r="AB12" s="15" t="s">
        <v>97</v>
      </c>
      <c r="AE12" s="15" t="s">
        <v>108</v>
      </c>
      <c r="AH12" s="15" t="s">
        <v>101</v>
      </c>
      <c r="AI12" s="15" t="s">
        <v>100</v>
      </c>
      <c r="AJ12" s="15" t="s">
        <v>108</v>
      </c>
      <c r="AK12" s="15" t="s">
        <v>102</v>
      </c>
      <c r="AN12" s="20"/>
      <c r="AO12" s="20"/>
    </row>
    <row r="13" spans="3:41" x14ac:dyDescent="0.4">
      <c r="C13" s="69" t="str">
        <f t="shared" si="0"/>
        <v/>
      </c>
      <c r="D13" s="155"/>
      <c r="E13" s="235" t="str">
        <f t="shared" si="1"/>
        <v/>
      </c>
      <c r="F13" s="31" t="s">
        <v>117</v>
      </c>
      <c r="G13" s="69" t="s">
        <v>109</v>
      </c>
      <c r="H13" s="321">
        <v>150</v>
      </c>
      <c r="I13" s="31"/>
      <c r="J13" s="31"/>
      <c r="K13" s="175"/>
      <c r="Y13" s="20"/>
      <c r="Z13" s="20"/>
      <c r="AA13" s="20"/>
      <c r="AB13" s="15" t="s">
        <v>97</v>
      </c>
      <c r="AE13" s="15" t="s">
        <v>100</v>
      </c>
      <c r="AH13" s="15" t="s">
        <v>101</v>
      </c>
      <c r="AI13" s="15" t="s">
        <v>100</v>
      </c>
      <c r="AJ13" s="15" t="s">
        <v>105</v>
      </c>
      <c r="AK13" s="15" t="s">
        <v>102</v>
      </c>
    </row>
    <row r="14" spans="3:41" x14ac:dyDescent="0.4">
      <c r="C14" s="69" t="str">
        <f t="shared" si="0"/>
        <v/>
      </c>
      <c r="D14" s="155"/>
      <c r="E14" s="235" t="str">
        <f t="shared" si="1"/>
        <v/>
      </c>
      <c r="F14" s="192" t="s">
        <v>122</v>
      </c>
      <c r="G14" s="149" t="s">
        <v>95</v>
      </c>
      <c r="H14" s="320" t="s">
        <v>96</v>
      </c>
      <c r="I14" s="192"/>
      <c r="J14" s="192"/>
      <c r="K14" s="174"/>
      <c r="AB14" s="15" t="s">
        <v>97</v>
      </c>
      <c r="AE14" s="15" t="s">
        <v>101</v>
      </c>
      <c r="AF14" s="15" t="s">
        <v>111</v>
      </c>
      <c r="AH14" s="15" t="s">
        <v>101</v>
      </c>
      <c r="AI14" s="15" t="s">
        <v>100</v>
      </c>
      <c r="AJ14" s="15" t="s">
        <v>98</v>
      </c>
      <c r="AK14" s="15" t="s">
        <v>102</v>
      </c>
    </row>
    <row r="15" spans="3:41" x14ac:dyDescent="0.4">
      <c r="C15" s="69" t="str">
        <f t="shared" si="0"/>
        <v/>
      </c>
      <c r="D15" s="155"/>
      <c r="E15" s="235" t="str">
        <f t="shared" si="1"/>
        <v/>
      </c>
      <c r="F15" s="31" t="s">
        <v>122</v>
      </c>
      <c r="G15" s="69" t="s">
        <v>103</v>
      </c>
      <c r="H15" s="321" t="s">
        <v>104</v>
      </c>
      <c r="I15" s="31"/>
      <c r="J15" s="31"/>
      <c r="K15" s="175"/>
      <c r="AB15" s="15" t="s">
        <v>140</v>
      </c>
      <c r="AC15" s="160">
        <v>80.000010000000003</v>
      </c>
      <c r="AD15" s="160">
        <v>10000000</v>
      </c>
      <c r="AE15" s="15" t="s">
        <v>98</v>
      </c>
      <c r="AF15" s="15" t="s">
        <v>141</v>
      </c>
      <c r="AH15" s="15" t="s">
        <v>101</v>
      </c>
      <c r="AI15" s="15" t="s">
        <v>108</v>
      </c>
      <c r="AJ15" s="15" t="s">
        <v>101</v>
      </c>
      <c r="AK15" s="15" t="s">
        <v>102</v>
      </c>
    </row>
    <row r="16" spans="3:41" x14ac:dyDescent="0.4">
      <c r="C16" s="69" t="str">
        <f t="shared" si="0"/>
        <v/>
      </c>
      <c r="D16" s="155"/>
      <c r="E16" s="235" t="str">
        <f t="shared" si="1"/>
        <v/>
      </c>
      <c r="F16" s="31" t="s">
        <v>122</v>
      </c>
      <c r="G16" s="69" t="s">
        <v>109</v>
      </c>
      <c r="H16" s="321">
        <v>150</v>
      </c>
      <c r="I16" s="31"/>
      <c r="J16" s="31"/>
      <c r="K16" s="175"/>
      <c r="O16" s="70"/>
      <c r="AB16" s="15" t="s">
        <v>140</v>
      </c>
      <c r="AC16" s="160">
        <v>50</v>
      </c>
      <c r="AD16" s="160">
        <v>80.000010000000003</v>
      </c>
      <c r="AE16" s="15" t="s">
        <v>105</v>
      </c>
      <c r="AH16" s="15" t="s">
        <v>101</v>
      </c>
      <c r="AI16" s="15" t="s">
        <v>108</v>
      </c>
      <c r="AJ16" s="15" t="s">
        <v>100</v>
      </c>
      <c r="AK16" s="15" t="s">
        <v>102</v>
      </c>
    </row>
    <row r="17" spans="3:37" x14ac:dyDescent="0.4">
      <c r="C17" s="69" t="str">
        <f t="shared" si="0"/>
        <v/>
      </c>
      <c r="D17" s="155"/>
      <c r="E17" s="234" t="s">
        <v>93</v>
      </c>
      <c r="F17" s="192" t="s">
        <v>94</v>
      </c>
      <c r="G17" s="149" t="s">
        <v>95</v>
      </c>
      <c r="H17" s="320" t="str">
        <f>H5</f>
        <v>0-30</v>
      </c>
      <c r="I17" s="192"/>
      <c r="J17" s="192"/>
      <c r="K17" s="174"/>
      <c r="AB17" s="15" t="s">
        <v>140</v>
      </c>
      <c r="AC17" s="160">
        <v>35</v>
      </c>
      <c r="AD17" s="160">
        <v>50</v>
      </c>
      <c r="AE17" s="15" t="s">
        <v>108</v>
      </c>
      <c r="AH17" s="15" t="s">
        <v>101</v>
      </c>
      <c r="AI17" s="15" t="s">
        <v>108</v>
      </c>
      <c r="AJ17" s="15" t="s">
        <v>108</v>
      </c>
      <c r="AK17" s="15" t="s">
        <v>102</v>
      </c>
    </row>
    <row r="18" spans="3:37" x14ac:dyDescent="0.4">
      <c r="C18" s="69" t="str">
        <f t="shared" si="0"/>
        <v/>
      </c>
      <c r="D18" s="155"/>
      <c r="E18" s="235" t="str">
        <f>IF(E17 = "Select", "", E17)</f>
        <v/>
      </c>
      <c r="F18" s="31" t="s">
        <v>94</v>
      </c>
      <c r="G18" s="69" t="s">
        <v>103</v>
      </c>
      <c r="H18" s="321" t="str">
        <f t="shared" ref="H18:H40" si="2">H6</f>
        <v>31-100</v>
      </c>
      <c r="I18" s="31"/>
      <c r="J18" s="31"/>
      <c r="K18" s="175"/>
      <c r="AB18" s="15" t="s">
        <v>140</v>
      </c>
      <c r="AC18" s="160">
        <v>15</v>
      </c>
      <c r="AD18" s="160">
        <v>35</v>
      </c>
      <c r="AE18" s="15" t="s">
        <v>100</v>
      </c>
      <c r="AH18" s="15" t="s">
        <v>101</v>
      </c>
      <c r="AI18" s="15" t="s">
        <v>108</v>
      </c>
      <c r="AJ18" s="15" t="s">
        <v>105</v>
      </c>
      <c r="AK18" s="15" t="s">
        <v>102</v>
      </c>
    </row>
    <row r="19" spans="3:37" x14ac:dyDescent="0.4">
      <c r="C19" s="69" t="str">
        <f t="shared" si="0"/>
        <v/>
      </c>
      <c r="D19" s="155"/>
      <c r="E19" s="235" t="str">
        <f>IF(E17 = "Select", "", E17)</f>
        <v/>
      </c>
      <c r="F19" s="193" t="s">
        <v>94</v>
      </c>
      <c r="G19" s="150" t="s">
        <v>109</v>
      </c>
      <c r="H19" s="322">
        <f t="shared" si="2"/>
        <v>150</v>
      </c>
      <c r="I19" s="193"/>
      <c r="J19" s="193"/>
      <c r="K19" s="176"/>
      <c r="AB19" s="15" t="s">
        <v>140</v>
      </c>
      <c r="AC19" s="160">
        <v>0</v>
      </c>
      <c r="AD19" s="160">
        <v>15</v>
      </c>
      <c r="AE19" s="15" t="s">
        <v>101</v>
      </c>
      <c r="AF19" s="15" t="s">
        <v>111</v>
      </c>
      <c r="AH19" s="15" t="s">
        <v>101</v>
      </c>
      <c r="AI19" s="15" t="s">
        <v>108</v>
      </c>
      <c r="AJ19" s="15" t="s">
        <v>98</v>
      </c>
      <c r="AK19" s="15" t="s">
        <v>102</v>
      </c>
    </row>
    <row r="20" spans="3:37" x14ac:dyDescent="0.4">
      <c r="C20" s="69" t="str">
        <f t="shared" si="0"/>
        <v/>
      </c>
      <c r="D20" s="155"/>
      <c r="E20" s="235" t="str">
        <f>IF(E17 = "Select", "", E17)</f>
        <v/>
      </c>
      <c r="F20" s="192" t="s">
        <v>116</v>
      </c>
      <c r="G20" s="149" t="s">
        <v>95</v>
      </c>
      <c r="H20" s="320" t="str">
        <f t="shared" si="2"/>
        <v>0-30</v>
      </c>
      <c r="I20" s="192"/>
      <c r="J20" s="192"/>
      <c r="K20" s="174"/>
      <c r="AB20" s="15" t="s">
        <v>142</v>
      </c>
      <c r="AC20" s="160">
        <v>0</v>
      </c>
      <c r="AD20" s="160">
        <v>20</v>
      </c>
      <c r="AE20" s="15" t="s">
        <v>98</v>
      </c>
      <c r="AF20" s="15" t="s">
        <v>111</v>
      </c>
      <c r="AH20" s="15" t="s">
        <v>101</v>
      </c>
      <c r="AI20" s="15" t="s">
        <v>105</v>
      </c>
      <c r="AJ20" s="15" t="s">
        <v>101</v>
      </c>
      <c r="AK20" s="15" t="s">
        <v>102</v>
      </c>
    </row>
    <row r="21" spans="3:37" x14ac:dyDescent="0.4">
      <c r="C21" s="69" t="str">
        <f t="shared" si="0"/>
        <v/>
      </c>
      <c r="D21" s="155"/>
      <c r="E21" s="235" t="str">
        <f>IF(E17 = "Select", "", E17)</f>
        <v/>
      </c>
      <c r="F21" s="31" t="s">
        <v>116</v>
      </c>
      <c r="G21" s="69" t="s">
        <v>103</v>
      </c>
      <c r="H21" s="321" t="str">
        <f t="shared" si="2"/>
        <v>31-100</v>
      </c>
      <c r="I21" s="31"/>
      <c r="J21" s="31"/>
      <c r="K21" s="175"/>
      <c r="AB21" s="15" t="s">
        <v>142</v>
      </c>
      <c r="AC21" s="160">
        <v>20</v>
      </c>
      <c r="AD21" s="160">
        <v>40.000010000000003</v>
      </c>
      <c r="AE21" s="15" t="s">
        <v>105</v>
      </c>
      <c r="AH21" s="15" t="s">
        <v>101</v>
      </c>
      <c r="AI21" s="15" t="s">
        <v>105</v>
      </c>
      <c r="AJ21" s="15" t="s">
        <v>100</v>
      </c>
      <c r="AK21" s="15" t="s">
        <v>102</v>
      </c>
    </row>
    <row r="22" spans="3:37" x14ac:dyDescent="0.4">
      <c r="C22" s="69" t="str">
        <f t="shared" si="0"/>
        <v/>
      </c>
      <c r="D22" s="155"/>
      <c r="E22" s="235" t="str">
        <f>IF(E17 = "Select", "", E17)</f>
        <v/>
      </c>
      <c r="F22" s="193" t="s">
        <v>116</v>
      </c>
      <c r="G22" s="150" t="s">
        <v>109</v>
      </c>
      <c r="H22" s="322">
        <f t="shared" si="2"/>
        <v>150</v>
      </c>
      <c r="I22" s="193"/>
      <c r="J22" s="193"/>
      <c r="K22" s="176"/>
      <c r="AB22" s="15" t="s">
        <v>142</v>
      </c>
      <c r="AC22" s="160">
        <v>40.000010000000003</v>
      </c>
      <c r="AD22" s="160">
        <v>60.000010000000003</v>
      </c>
      <c r="AE22" s="15" t="s">
        <v>108</v>
      </c>
      <c r="AH22" s="15" t="s">
        <v>101</v>
      </c>
      <c r="AI22" s="15" t="s">
        <v>105</v>
      </c>
      <c r="AJ22" s="15" t="s">
        <v>108</v>
      </c>
      <c r="AK22" s="15" t="s">
        <v>102</v>
      </c>
    </row>
    <row r="23" spans="3:37" x14ac:dyDescent="0.4">
      <c r="C23" s="69" t="str">
        <f t="shared" si="0"/>
        <v/>
      </c>
      <c r="D23" s="155"/>
      <c r="E23" s="235" t="str">
        <f>IF(E17 = "Select", "", E17)</f>
        <v/>
      </c>
      <c r="F23" s="192" t="s">
        <v>117</v>
      </c>
      <c r="G23" s="149" t="s">
        <v>95</v>
      </c>
      <c r="H23" s="320" t="str">
        <f t="shared" si="2"/>
        <v>0-30</v>
      </c>
      <c r="I23" s="192"/>
      <c r="J23" s="192"/>
      <c r="K23" s="174"/>
      <c r="AB23" s="15" t="s">
        <v>142</v>
      </c>
      <c r="AC23" s="160">
        <v>60.000010000000003</v>
      </c>
      <c r="AD23" s="160">
        <v>80.000010000000003</v>
      </c>
      <c r="AE23" s="15" t="s">
        <v>100</v>
      </c>
      <c r="AH23" s="15" t="s">
        <v>101</v>
      </c>
      <c r="AI23" s="15" t="s">
        <v>105</v>
      </c>
      <c r="AJ23" s="15" t="s">
        <v>105</v>
      </c>
      <c r="AK23" s="15" t="s">
        <v>102</v>
      </c>
    </row>
    <row r="24" spans="3:37" x14ac:dyDescent="0.4">
      <c r="C24" s="69" t="str">
        <f t="shared" si="0"/>
        <v/>
      </c>
      <c r="D24" s="155"/>
      <c r="E24" s="235" t="str">
        <f>IF(E17 = "Select", "", E17)</f>
        <v/>
      </c>
      <c r="F24" s="31" t="s">
        <v>117</v>
      </c>
      <c r="G24" s="69" t="s">
        <v>103</v>
      </c>
      <c r="H24" s="321" t="str">
        <f t="shared" si="2"/>
        <v>31-100</v>
      </c>
      <c r="I24" s="31"/>
      <c r="J24" s="31"/>
      <c r="K24" s="175"/>
      <c r="AB24" s="15" t="s">
        <v>142</v>
      </c>
      <c r="AC24" s="160">
        <v>80.000010000000003</v>
      </c>
      <c r="AD24" s="160">
        <v>10000000</v>
      </c>
      <c r="AE24" s="15" t="s">
        <v>101</v>
      </c>
      <c r="AF24" s="15" t="s">
        <v>141</v>
      </c>
      <c r="AH24" s="15" t="s">
        <v>101</v>
      </c>
      <c r="AI24" s="15" t="s">
        <v>105</v>
      </c>
      <c r="AJ24" s="15" t="s">
        <v>98</v>
      </c>
      <c r="AK24" s="15" t="s">
        <v>102</v>
      </c>
    </row>
    <row r="25" spans="3:37" x14ac:dyDescent="0.4">
      <c r="C25" s="69" t="str">
        <f t="shared" si="0"/>
        <v/>
      </c>
      <c r="D25" s="155"/>
      <c r="E25" s="235" t="str">
        <f>IF(E17 = "Select", "", E17)</f>
        <v/>
      </c>
      <c r="F25" s="193" t="s">
        <v>117</v>
      </c>
      <c r="G25" s="150" t="s">
        <v>109</v>
      </c>
      <c r="H25" s="322">
        <f t="shared" si="2"/>
        <v>150</v>
      </c>
      <c r="I25" s="193"/>
      <c r="J25" s="193"/>
      <c r="K25" s="176"/>
      <c r="AB25" s="15" t="s">
        <v>143</v>
      </c>
      <c r="AC25" s="160">
        <v>0</v>
      </c>
      <c r="AD25" s="160">
        <v>3.1E-2</v>
      </c>
      <c r="AE25" s="15" t="s">
        <v>98</v>
      </c>
      <c r="AH25" s="15" t="s">
        <v>101</v>
      </c>
      <c r="AI25" s="15" t="s">
        <v>98</v>
      </c>
      <c r="AJ25" s="15" t="s">
        <v>101</v>
      </c>
      <c r="AK25" s="15" t="s">
        <v>102</v>
      </c>
    </row>
    <row r="26" spans="3:37" x14ac:dyDescent="0.4">
      <c r="C26" s="69" t="str">
        <f t="shared" si="0"/>
        <v/>
      </c>
      <c r="D26" s="155"/>
      <c r="E26" s="235" t="str">
        <f>IF(E17 = "Select", "", E17)</f>
        <v/>
      </c>
      <c r="F26" s="192" t="s">
        <v>122</v>
      </c>
      <c r="G26" s="149" t="s">
        <v>95</v>
      </c>
      <c r="H26" s="320" t="str">
        <f t="shared" si="2"/>
        <v>0-30</v>
      </c>
      <c r="I26" s="192"/>
      <c r="J26" s="192"/>
      <c r="K26" s="174"/>
      <c r="AB26" s="15" t="s">
        <v>143</v>
      </c>
      <c r="AC26" s="160">
        <v>3.1E-2</v>
      </c>
      <c r="AD26" s="160">
        <v>0.12600001</v>
      </c>
      <c r="AE26" s="15" t="s">
        <v>105</v>
      </c>
      <c r="AH26" s="15" t="s">
        <v>101</v>
      </c>
      <c r="AI26" s="15" t="s">
        <v>98</v>
      </c>
      <c r="AJ26" s="15" t="s">
        <v>100</v>
      </c>
      <c r="AK26" s="15" t="s">
        <v>102</v>
      </c>
    </row>
    <row r="27" spans="3:37" x14ac:dyDescent="0.4">
      <c r="C27" s="69" t="str">
        <f t="shared" si="0"/>
        <v/>
      </c>
      <c r="D27" s="155"/>
      <c r="E27" s="235" t="str">
        <f>IF(E17 = "Select", "", E17)</f>
        <v/>
      </c>
      <c r="F27" s="31" t="s">
        <v>122</v>
      </c>
      <c r="G27" s="69" t="s">
        <v>103</v>
      </c>
      <c r="H27" s="321" t="str">
        <f t="shared" si="2"/>
        <v>31-100</v>
      </c>
      <c r="I27" s="31"/>
      <c r="J27" s="31"/>
      <c r="K27" s="175"/>
      <c r="AB27" s="15" t="s">
        <v>143</v>
      </c>
      <c r="AC27" s="160">
        <v>0.12600001</v>
      </c>
      <c r="AD27" s="160">
        <v>0.18700000999999999</v>
      </c>
      <c r="AE27" s="15" t="s">
        <v>108</v>
      </c>
      <c r="AH27" s="15" t="s">
        <v>101</v>
      </c>
      <c r="AI27" s="15" t="s">
        <v>98</v>
      </c>
      <c r="AJ27" s="15" t="s">
        <v>108</v>
      </c>
      <c r="AK27" s="15" t="s">
        <v>102</v>
      </c>
    </row>
    <row r="28" spans="3:37" x14ac:dyDescent="0.4">
      <c r="C28" s="69" t="str">
        <f t="shared" si="0"/>
        <v/>
      </c>
      <c r="D28" s="155"/>
      <c r="E28" s="235" t="str">
        <f>IF(E17 = "Select", "", E17)</f>
        <v/>
      </c>
      <c r="F28" s="193" t="s">
        <v>122</v>
      </c>
      <c r="G28" s="150" t="s">
        <v>109</v>
      </c>
      <c r="H28" s="322">
        <f t="shared" si="2"/>
        <v>150</v>
      </c>
      <c r="I28" s="193"/>
      <c r="J28" s="193"/>
      <c r="K28" s="176"/>
      <c r="AB28" s="15" t="s">
        <v>143</v>
      </c>
      <c r="AC28" s="160">
        <v>0.18700000999999999</v>
      </c>
      <c r="AD28" s="160">
        <v>0.23700001000000001</v>
      </c>
      <c r="AE28" s="15" t="s">
        <v>100</v>
      </c>
      <c r="AH28" s="15" t="s">
        <v>101</v>
      </c>
      <c r="AI28" s="15" t="s">
        <v>98</v>
      </c>
      <c r="AJ28" s="15" t="s">
        <v>105</v>
      </c>
      <c r="AK28" s="15" t="s">
        <v>102</v>
      </c>
    </row>
    <row r="29" spans="3:37" x14ac:dyDescent="0.4">
      <c r="C29" s="69" t="str">
        <f t="shared" si="0"/>
        <v/>
      </c>
      <c r="D29" s="155"/>
      <c r="E29" s="234" t="s">
        <v>93</v>
      </c>
      <c r="F29" s="192" t="s">
        <v>94</v>
      </c>
      <c r="G29" s="149" t="s">
        <v>95</v>
      </c>
      <c r="H29" s="320" t="str">
        <f>H17</f>
        <v>0-30</v>
      </c>
      <c r="I29" s="192"/>
      <c r="J29" s="192"/>
      <c r="K29" s="174"/>
      <c r="AB29" s="15" t="s">
        <v>143</v>
      </c>
      <c r="AC29" s="160">
        <v>0.23700001000000001</v>
      </c>
      <c r="AD29" s="160">
        <v>10000000</v>
      </c>
      <c r="AE29" s="15" t="s">
        <v>101</v>
      </c>
      <c r="AF29" s="15" t="s">
        <v>141</v>
      </c>
      <c r="AH29" s="15" t="s">
        <v>101</v>
      </c>
      <c r="AI29" s="15" t="s">
        <v>98</v>
      </c>
      <c r="AJ29" s="15" t="s">
        <v>98</v>
      </c>
      <c r="AK29" s="15" t="s">
        <v>102</v>
      </c>
    </row>
    <row r="30" spans="3:37" x14ac:dyDescent="0.4">
      <c r="C30" s="69" t="str">
        <f t="shared" si="0"/>
        <v/>
      </c>
      <c r="D30" s="155"/>
      <c r="E30" s="235" t="str">
        <f>IF(E29 = "Select", "", E29)</f>
        <v/>
      </c>
      <c r="F30" s="31" t="s">
        <v>94</v>
      </c>
      <c r="G30" s="69" t="s">
        <v>103</v>
      </c>
      <c r="H30" s="321" t="str">
        <f t="shared" si="2"/>
        <v>31-100</v>
      </c>
      <c r="I30" s="31"/>
      <c r="J30" s="31"/>
      <c r="K30" s="175"/>
      <c r="AB30" s="15" t="s">
        <v>144</v>
      </c>
      <c r="AC30" s="160">
        <v>0</v>
      </c>
      <c r="AD30" s="160">
        <v>1.2</v>
      </c>
      <c r="AE30" s="15" t="s">
        <v>98</v>
      </c>
      <c r="AF30" s="15" t="s">
        <v>111</v>
      </c>
      <c r="AH30" s="15" t="s">
        <v>100</v>
      </c>
      <c r="AI30" s="15" t="s">
        <v>101</v>
      </c>
      <c r="AJ30" s="15" t="s">
        <v>101</v>
      </c>
      <c r="AK30" s="15" t="s">
        <v>102</v>
      </c>
    </row>
    <row r="31" spans="3:37" x14ac:dyDescent="0.4">
      <c r="C31" s="69" t="str">
        <f t="shared" si="0"/>
        <v/>
      </c>
      <c r="D31" s="155"/>
      <c r="E31" s="235" t="str">
        <f>IF(E29 = "Select", "", E29)</f>
        <v/>
      </c>
      <c r="F31" s="193" t="s">
        <v>94</v>
      </c>
      <c r="G31" s="150" t="s">
        <v>109</v>
      </c>
      <c r="H31" s="322">
        <f t="shared" si="2"/>
        <v>150</v>
      </c>
      <c r="I31" s="193"/>
      <c r="J31" s="193"/>
      <c r="K31" s="176"/>
      <c r="AB31" s="15" t="s">
        <v>144</v>
      </c>
      <c r="AC31" s="160">
        <v>1.2000010000000001</v>
      </c>
      <c r="AD31" s="160">
        <v>3.0000100000000001</v>
      </c>
      <c r="AE31" s="15" t="s">
        <v>105</v>
      </c>
      <c r="AH31" s="15" t="s">
        <v>100</v>
      </c>
      <c r="AI31" s="15" t="s">
        <v>101</v>
      </c>
      <c r="AJ31" s="15" t="s">
        <v>100</v>
      </c>
      <c r="AK31" s="15" t="s">
        <v>102</v>
      </c>
    </row>
    <row r="32" spans="3:37" x14ac:dyDescent="0.4">
      <c r="C32" s="69" t="str">
        <f t="shared" si="0"/>
        <v/>
      </c>
      <c r="D32" s="155"/>
      <c r="E32" s="235" t="str">
        <f>IF(E29 = "Select", "", E29)</f>
        <v/>
      </c>
      <c r="F32" s="192" t="s">
        <v>116</v>
      </c>
      <c r="G32" s="149" t="s">
        <v>95</v>
      </c>
      <c r="H32" s="320" t="str">
        <f t="shared" si="2"/>
        <v>0-30</v>
      </c>
      <c r="I32" s="192"/>
      <c r="J32" s="192"/>
      <c r="K32" s="174"/>
      <c r="AB32" s="15" t="s">
        <v>144</v>
      </c>
      <c r="AC32" s="160">
        <v>3.0000100000000001</v>
      </c>
      <c r="AD32" s="160">
        <v>3.9000010000000001</v>
      </c>
      <c r="AE32" s="15" t="s">
        <v>108</v>
      </c>
      <c r="AH32" s="15" t="s">
        <v>100</v>
      </c>
      <c r="AI32" s="15" t="s">
        <v>101</v>
      </c>
      <c r="AJ32" s="15" t="s">
        <v>108</v>
      </c>
      <c r="AK32" s="15" t="s">
        <v>102</v>
      </c>
    </row>
    <row r="33" spans="3:37" x14ac:dyDescent="0.4">
      <c r="C33" s="69" t="str">
        <f t="shared" si="0"/>
        <v/>
      </c>
      <c r="D33" s="155"/>
      <c r="E33" s="235" t="str">
        <f>IF(E29 = "Select", "", E29)</f>
        <v/>
      </c>
      <c r="F33" s="31" t="s">
        <v>116</v>
      </c>
      <c r="G33" s="69" t="s">
        <v>103</v>
      </c>
      <c r="H33" s="321" t="str">
        <f t="shared" si="2"/>
        <v>31-100</v>
      </c>
      <c r="I33" s="31"/>
      <c r="J33" s="31"/>
      <c r="K33" s="175"/>
      <c r="AB33" s="15" t="s">
        <v>144</v>
      </c>
      <c r="AC33" s="160">
        <v>3.9000010000000001</v>
      </c>
      <c r="AD33" s="160">
        <v>4.800001</v>
      </c>
      <c r="AE33" s="15" t="s">
        <v>100</v>
      </c>
      <c r="AH33" s="15" t="s">
        <v>100</v>
      </c>
      <c r="AI33" s="15" t="s">
        <v>101</v>
      </c>
      <c r="AJ33" s="15" t="s">
        <v>105</v>
      </c>
      <c r="AK33" s="15" t="s">
        <v>102</v>
      </c>
    </row>
    <row r="34" spans="3:37" x14ac:dyDescent="0.4">
      <c r="C34" s="69" t="str">
        <f t="shared" si="0"/>
        <v/>
      </c>
      <c r="D34" s="155"/>
      <c r="E34" s="235" t="str">
        <f>IF(E29 = "Select", "", E29)</f>
        <v/>
      </c>
      <c r="F34" s="193" t="s">
        <v>116</v>
      </c>
      <c r="G34" s="150" t="s">
        <v>109</v>
      </c>
      <c r="H34" s="322">
        <f t="shared" si="2"/>
        <v>150</v>
      </c>
      <c r="I34" s="193"/>
      <c r="J34" s="193"/>
      <c r="K34" s="176"/>
      <c r="AB34" s="15" t="s">
        <v>144</v>
      </c>
      <c r="AC34" s="160">
        <v>4.800001</v>
      </c>
      <c r="AD34" s="160">
        <v>10000000</v>
      </c>
      <c r="AE34" s="15" t="s">
        <v>101</v>
      </c>
      <c r="AF34" s="15" t="s">
        <v>141</v>
      </c>
      <c r="AH34" s="15" t="s">
        <v>100</v>
      </c>
      <c r="AI34" s="15" t="s">
        <v>101</v>
      </c>
      <c r="AJ34" s="15" t="s">
        <v>98</v>
      </c>
      <c r="AK34" s="15" t="s">
        <v>102</v>
      </c>
    </row>
    <row r="35" spans="3:37" x14ac:dyDescent="0.4">
      <c r="C35" s="69" t="str">
        <f t="shared" si="0"/>
        <v/>
      </c>
      <c r="D35" s="155"/>
      <c r="E35" s="235" t="str">
        <f>IF(E29 = "Select", "", E29)</f>
        <v/>
      </c>
      <c r="F35" s="192" t="s">
        <v>117</v>
      </c>
      <c r="G35" s="149" t="s">
        <v>95</v>
      </c>
      <c r="H35" s="320" t="str">
        <f t="shared" si="2"/>
        <v>0-30</v>
      </c>
      <c r="I35" s="192"/>
      <c r="J35" s="192"/>
      <c r="K35" s="174"/>
      <c r="AB35" s="15" t="s">
        <v>145</v>
      </c>
      <c r="AC35" s="160">
        <v>0.83000010000000002</v>
      </c>
      <c r="AD35" s="160">
        <v>10000000</v>
      </c>
      <c r="AE35" s="15" t="s">
        <v>98</v>
      </c>
      <c r="AF35" s="15" t="s">
        <v>141</v>
      </c>
      <c r="AH35" s="15" t="s">
        <v>100</v>
      </c>
      <c r="AI35" s="15" t="s">
        <v>100</v>
      </c>
      <c r="AJ35" s="15" t="s">
        <v>101</v>
      </c>
      <c r="AK35" s="15" t="s">
        <v>102</v>
      </c>
    </row>
    <row r="36" spans="3:37" x14ac:dyDescent="0.4">
      <c r="C36" s="69" t="str">
        <f t="shared" si="0"/>
        <v/>
      </c>
      <c r="D36" s="155"/>
      <c r="E36" s="235" t="str">
        <f>IF(E29 = "Select", "", E29)</f>
        <v/>
      </c>
      <c r="F36" s="31" t="s">
        <v>117</v>
      </c>
      <c r="G36" s="69" t="s">
        <v>103</v>
      </c>
      <c r="H36" s="321" t="str">
        <f t="shared" si="2"/>
        <v>31-100</v>
      </c>
      <c r="I36" s="31"/>
      <c r="J36" s="31"/>
      <c r="K36" s="175"/>
      <c r="AB36" s="15" t="s">
        <v>145</v>
      </c>
      <c r="AC36" s="160">
        <v>0.59000010000000003</v>
      </c>
      <c r="AD36" s="160">
        <v>0.83000010000000002</v>
      </c>
      <c r="AE36" s="15" t="s">
        <v>105</v>
      </c>
      <c r="AH36" s="15" t="s">
        <v>100</v>
      </c>
      <c r="AI36" s="15" t="s">
        <v>100</v>
      </c>
      <c r="AJ36" s="15" t="s">
        <v>100</v>
      </c>
      <c r="AK36" s="15" t="s">
        <v>102</v>
      </c>
    </row>
    <row r="37" spans="3:37" x14ac:dyDescent="0.4">
      <c r="C37" s="69" t="str">
        <f t="shared" si="0"/>
        <v/>
      </c>
      <c r="D37" s="155"/>
      <c r="E37" s="235" t="str">
        <f>IF(E29 = "Select", "", E29)</f>
        <v/>
      </c>
      <c r="F37" s="193" t="s">
        <v>117</v>
      </c>
      <c r="G37" s="150" t="s">
        <v>109</v>
      </c>
      <c r="H37" s="322">
        <f t="shared" si="2"/>
        <v>150</v>
      </c>
      <c r="I37" s="193"/>
      <c r="J37" s="193"/>
      <c r="K37" s="176"/>
      <c r="AB37" s="15" t="s">
        <v>145</v>
      </c>
      <c r="AC37" s="160">
        <v>0.47000009999999998</v>
      </c>
      <c r="AD37" s="160">
        <v>0.59000010000000003</v>
      </c>
      <c r="AE37" s="15" t="s">
        <v>108</v>
      </c>
      <c r="AH37" s="15" t="s">
        <v>100</v>
      </c>
      <c r="AI37" s="15" t="s">
        <v>100</v>
      </c>
      <c r="AJ37" s="15" t="s">
        <v>108</v>
      </c>
      <c r="AK37" s="15" t="s">
        <v>102</v>
      </c>
    </row>
    <row r="38" spans="3:37" x14ac:dyDescent="0.4">
      <c r="C38" s="69" t="str">
        <f t="shared" si="0"/>
        <v/>
      </c>
      <c r="D38" s="155"/>
      <c r="E38" s="235" t="str">
        <f>IF(E29 = "Select", "", E29)</f>
        <v/>
      </c>
      <c r="F38" s="31" t="s">
        <v>122</v>
      </c>
      <c r="G38" s="69" t="s">
        <v>95</v>
      </c>
      <c r="H38" s="321" t="str">
        <f t="shared" si="2"/>
        <v>0-30</v>
      </c>
      <c r="I38" s="31"/>
      <c r="J38" s="31"/>
      <c r="K38" s="175"/>
      <c r="AB38" s="15" t="s">
        <v>145</v>
      </c>
      <c r="AC38" s="160">
        <v>0.35000009999999998</v>
      </c>
      <c r="AD38" s="160">
        <v>0.47000009999999998</v>
      </c>
      <c r="AE38" s="15" t="s">
        <v>100</v>
      </c>
      <c r="AH38" s="15" t="s">
        <v>100</v>
      </c>
      <c r="AI38" s="15" t="s">
        <v>100</v>
      </c>
      <c r="AJ38" s="15" t="s">
        <v>105</v>
      </c>
      <c r="AK38" s="15" t="s">
        <v>102</v>
      </c>
    </row>
    <row r="39" spans="3:37" x14ac:dyDescent="0.4">
      <c r="C39" s="69" t="str">
        <f t="shared" si="0"/>
        <v/>
      </c>
      <c r="D39" s="155"/>
      <c r="E39" s="235" t="str">
        <f>IF(E29 = "Select", "", E29)</f>
        <v/>
      </c>
      <c r="F39" s="31" t="s">
        <v>122</v>
      </c>
      <c r="G39" s="69" t="s">
        <v>103</v>
      </c>
      <c r="H39" s="321" t="str">
        <f t="shared" si="2"/>
        <v>31-100</v>
      </c>
      <c r="I39" s="31"/>
      <c r="J39" s="31"/>
      <c r="K39" s="175"/>
      <c r="AB39" s="15" t="s">
        <v>145</v>
      </c>
      <c r="AC39" s="160">
        <v>0</v>
      </c>
      <c r="AD39" s="160">
        <v>0.35000009999999998</v>
      </c>
      <c r="AE39" s="15" t="s">
        <v>101</v>
      </c>
      <c r="AF39" s="15" t="s">
        <v>111</v>
      </c>
      <c r="AH39" s="15" t="s">
        <v>100</v>
      </c>
      <c r="AI39" s="15" t="s">
        <v>100</v>
      </c>
      <c r="AJ39" s="15" t="s">
        <v>98</v>
      </c>
      <c r="AK39" s="15" t="s">
        <v>102</v>
      </c>
    </row>
    <row r="40" spans="3:37" x14ac:dyDescent="0.4">
      <c r="C40" s="69" t="str">
        <f t="shared" si="0"/>
        <v/>
      </c>
      <c r="D40" s="155"/>
      <c r="E40" s="236" t="str">
        <f>IF(E29 = "Select", "", E29)</f>
        <v/>
      </c>
      <c r="F40" s="193" t="s">
        <v>122</v>
      </c>
      <c r="G40" s="150" t="s">
        <v>109</v>
      </c>
      <c r="H40" s="322">
        <f t="shared" si="2"/>
        <v>150</v>
      </c>
      <c r="I40" s="193"/>
      <c r="J40" s="193"/>
      <c r="K40" s="176"/>
      <c r="AB40" s="15" t="s">
        <v>146</v>
      </c>
      <c r="AC40" s="160">
        <v>8.0000099999999996</v>
      </c>
      <c r="AD40" s="160">
        <v>100</v>
      </c>
      <c r="AE40" s="15" t="s">
        <v>98</v>
      </c>
      <c r="AH40" s="15" t="s">
        <v>100</v>
      </c>
      <c r="AI40" s="15" t="s">
        <v>108</v>
      </c>
      <c r="AJ40" s="15" t="s">
        <v>101</v>
      </c>
      <c r="AK40" s="15" t="s">
        <v>102</v>
      </c>
    </row>
    <row r="41" spans="3:37" x14ac:dyDescent="0.4">
      <c r="AB41" s="15" t="s">
        <v>146</v>
      </c>
      <c r="AC41" s="160">
        <v>6</v>
      </c>
      <c r="AD41" s="160">
        <v>8.0000099999999996</v>
      </c>
      <c r="AE41" s="15" t="s">
        <v>105</v>
      </c>
      <c r="AH41" s="15" t="s">
        <v>100</v>
      </c>
      <c r="AI41" s="15" t="s">
        <v>108</v>
      </c>
      <c r="AJ41" s="15" t="s">
        <v>100</v>
      </c>
      <c r="AK41" s="15" t="s">
        <v>102</v>
      </c>
    </row>
    <row r="42" spans="3:37" x14ac:dyDescent="0.4">
      <c r="D42" s="18" t="s">
        <v>1930</v>
      </c>
      <c r="AB42" s="15" t="s">
        <v>146</v>
      </c>
      <c r="AC42" s="160">
        <v>4</v>
      </c>
      <c r="AD42" s="160">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60">
        <v>2</v>
      </c>
      <c r="AD43" s="160">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60">
        <v>0</v>
      </c>
      <c r="AD44" s="160">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3" t="str" cm="1">
        <f t="array" ref="H45">IFERROR(_xlfn.IFS(Table5663[[#This Row],[EQS category]]="Bad",5, Table5663[[#This Row],[EQS category]]="Poor",4, Table5663[[#This Row],[EQS category]]="Moderate",3, Table5663[[#This Row],[EQS category]]="Good",2, Table5663[[#This Row],[EQS category]]="High",1),"")</f>
        <v/>
      </c>
      <c r="AB45" s="15" t="s">
        <v>147</v>
      </c>
      <c r="AC45" s="160">
        <v>16.00001</v>
      </c>
      <c r="AD45" s="160">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3" t="str" cm="1">
        <f t="array" ref="H46">IFERROR(_xlfn.IFS(Table5663[[#This Row],[EQS category]]="Bad",5, Table5663[[#This Row],[EQS category]]="Poor",4, Table5663[[#This Row],[EQS category]]="Moderate",3, Table5663[[#This Row],[EQS category]]="Good",2, Table5663[[#This Row],[EQS category]]="High",1),"")</f>
        <v/>
      </c>
      <c r="AB46" s="15" t="s">
        <v>147</v>
      </c>
      <c r="AC46" s="160">
        <v>11.7</v>
      </c>
      <c r="AD46" s="160">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3" t="str" cm="1">
        <f t="array" ref="H47">IFERROR(_xlfn.IFS(Table5663[[#This Row],[EQS category]]="Bad",5, Table5663[[#This Row],[EQS category]]="Poor",4, Table5663[[#This Row],[EQS category]]="Moderate",3, Table5663[[#This Row],[EQS category]]="Good",2, Table5663[[#This Row],[EQS category]]="High",1),"")</f>
        <v/>
      </c>
      <c r="AB47" s="15" t="s">
        <v>147</v>
      </c>
      <c r="AC47" s="160">
        <v>7.5</v>
      </c>
      <c r="AD47" s="160">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3" t="str" cm="1">
        <f t="array" ref="H48">IFERROR(_xlfn.IFS(Table5663[[#This Row],[EQS category]]="Bad",5, Table5663[[#This Row],[EQS category]]="Poor",4, Table5663[[#This Row],[EQS category]]="Moderate",3, Table5663[[#This Row],[EQS category]]="Good",2, Table5663[[#This Row],[EQS category]]="High",1),"")</f>
        <v/>
      </c>
      <c r="AB48" s="15" t="s">
        <v>147</v>
      </c>
      <c r="AC48" s="160">
        <v>5.4</v>
      </c>
      <c r="AD48" s="160">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3" t="str" cm="1">
        <f t="array" ref="H49">IFERROR(_xlfn.IFS(Table5663[[#This Row],[EQS category]]="Bad",5, Table5663[[#This Row],[EQS category]]="Poor",4, Table5663[[#This Row],[EQS category]]="Moderate",3, Table5663[[#This Row],[EQS category]]="Good",2, Table5663[[#This Row],[EQS category]]="High",1),"")</f>
        <v/>
      </c>
      <c r="AB49" s="15" t="s">
        <v>147</v>
      </c>
      <c r="AC49" s="160">
        <v>0</v>
      </c>
      <c r="AD49" s="160">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3" t="str" cm="1">
        <f t="array" ref="H50">IFERROR(_xlfn.IFS(Table5663[[#This Row],[EQS category]]="Bad",5, Table5663[[#This Row],[EQS category]]="Poor",4, Table5663[[#This Row],[EQS category]]="Moderate",3, Table5663[[#This Row],[EQS category]]="Good",2, Table5663[[#This Row],[EQS category]]="High",1),"")</f>
        <v/>
      </c>
      <c r="AB50" s="15" t="s">
        <v>148</v>
      </c>
      <c r="AC50" s="160">
        <v>16.00001</v>
      </c>
      <c r="AD50" s="160">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3" t="str" cm="1">
        <f t="array" ref="H51">IFERROR(_xlfn.IFS(Table5663[[#This Row],[EQS category]]="Bad",5, Table5663[[#This Row],[EQS category]]="Poor",4, Table5663[[#This Row],[EQS category]]="Moderate",3, Table5663[[#This Row],[EQS category]]="Good",2, Table5663[[#This Row],[EQS category]]="High",1),"")</f>
        <v/>
      </c>
      <c r="AB51" s="15" t="s">
        <v>148</v>
      </c>
      <c r="AC51" s="160">
        <v>12</v>
      </c>
      <c r="AD51" s="160">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3" t="str" cm="1">
        <f t="array" ref="H52">IFERROR(_xlfn.IFS(Table5663[[#This Row],[EQS category]]="Bad",5, Table5663[[#This Row],[EQS category]]="Poor",4, Table5663[[#This Row],[EQS category]]="Moderate",3, Table5663[[#This Row],[EQS category]]="Good",2, Table5663[[#This Row],[EQS category]]="High",1),"")</f>
        <v/>
      </c>
      <c r="AB52" s="15" t="s">
        <v>148</v>
      </c>
      <c r="AC52" s="160">
        <v>8</v>
      </c>
      <c r="AD52" s="160">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3" t="str" cm="1">
        <f t="array" ref="H53">IFERROR(_xlfn.IFS(Table5663[[#This Row],[EQS category]]="Bad",5, Table5663[[#This Row],[EQS category]]="Poor",4, Table5663[[#This Row],[EQS category]]="Moderate",3, Table5663[[#This Row],[EQS category]]="Good",2, Table5663[[#This Row],[EQS category]]="High",1),"")</f>
        <v/>
      </c>
      <c r="AB53" s="15" t="s">
        <v>148</v>
      </c>
      <c r="AC53" s="160">
        <v>4</v>
      </c>
      <c r="AD53" s="160">
        <v>8</v>
      </c>
      <c r="AE53" s="15" t="s">
        <v>100</v>
      </c>
      <c r="AH53" s="15" t="s">
        <v>100</v>
      </c>
      <c r="AI53" s="15" t="s">
        <v>98</v>
      </c>
      <c r="AJ53" s="15" t="s">
        <v>105</v>
      </c>
      <c r="AK53" s="15" t="s">
        <v>102</v>
      </c>
    </row>
    <row r="54" spans="3:37" x14ac:dyDescent="0.4">
      <c r="AB54" s="15" t="s">
        <v>148</v>
      </c>
      <c r="AC54" s="160">
        <v>0</v>
      </c>
      <c r="AD54" s="160">
        <v>4</v>
      </c>
      <c r="AE54" s="15" t="s">
        <v>101</v>
      </c>
      <c r="AF54" s="15" t="s">
        <v>111</v>
      </c>
      <c r="AH54" s="15" t="s">
        <v>100</v>
      </c>
      <c r="AI54" s="15" t="s">
        <v>98</v>
      </c>
      <c r="AJ54" s="15" t="s">
        <v>98</v>
      </c>
      <c r="AK54" s="15" t="s">
        <v>102</v>
      </c>
    </row>
    <row r="55" spans="3:37" x14ac:dyDescent="0.4">
      <c r="D55" s="18" t="s">
        <v>157</v>
      </c>
      <c r="AB55" s="15" t="s">
        <v>149</v>
      </c>
      <c r="AC55" s="160">
        <v>20.80001</v>
      </c>
      <c r="AD55" s="160">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60">
        <v>9.1999999999999993</v>
      </c>
      <c r="AD56" s="160">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60">
        <v>5.7</v>
      </c>
      <c r="AD57" s="160">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4" t="str" cm="1">
        <f t="array" ref="F58">IFERROR(INDEX(Table20151828[EQS category ref], MATCH(1,(Table5764[[#This Row],[Zone EQS score]]&gt;Table20151828[Larger than])*(Table5764[[#This Row],[Zone EQS score]]&lt;=Table20151828[Equal or smaller than]),0)),"")</f>
        <v/>
      </c>
      <c r="AB58" s="15" t="s">
        <v>149</v>
      </c>
      <c r="AC58" s="160">
        <v>1.9</v>
      </c>
      <c r="AD58" s="160">
        <v>5.7</v>
      </c>
      <c r="AE58" s="15" t="s">
        <v>100</v>
      </c>
      <c r="AH58" s="15" t="s">
        <v>108</v>
      </c>
      <c r="AI58" s="15" t="s">
        <v>101</v>
      </c>
      <c r="AJ58" s="15" t="s">
        <v>105</v>
      </c>
      <c r="AK58" s="15" t="s">
        <v>102</v>
      </c>
    </row>
    <row r="59" spans="3:37" x14ac:dyDescent="0.4">
      <c r="C59" s="96" t="str">
        <f>C46</f>
        <v/>
      </c>
      <c r="D59" s="96" t="str">
        <f>E48</f>
        <v>Sampling zone 2</v>
      </c>
      <c r="E59" s="78" t="str">
        <f>IFERROR((H48+H49+H50)/3,"")</f>
        <v/>
      </c>
      <c r="F59" s="114" t="str" cm="1">
        <f t="array" ref="F59">IFERROR(INDEX(Table20151828[EQS category ref], MATCH(1,(Table5764[[#This Row],[Zone EQS score]]&gt;Table20151828[Larger than])*(Table5764[[#This Row],[Zone EQS score]]&lt;=Table20151828[Equal or smaller than]),0)),"")</f>
        <v/>
      </c>
      <c r="AB59" s="15" t="s">
        <v>149</v>
      </c>
      <c r="AC59" s="160">
        <v>0</v>
      </c>
      <c r="AD59" s="160">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4" t="str" cm="1">
        <f t="array" ref="F60">IFERROR(INDEX(Table20151828[EQS category ref], MATCH(1,(Table5764[[#This Row],[Zone EQS score]]&gt;Table20151828[Larger than])*(Table5764[[#This Row],[Zone EQS score]]&lt;=Table20151828[Equal or smaller than]),0)),"")</f>
        <v/>
      </c>
      <c r="AB60" s="15" t="s">
        <v>150</v>
      </c>
      <c r="AC60" s="160">
        <v>0.67000009999999999</v>
      </c>
      <c r="AD60" s="160">
        <v>10000000</v>
      </c>
      <c r="AE60" s="15" t="s">
        <v>98</v>
      </c>
      <c r="AF60" s="15" t="s">
        <v>141</v>
      </c>
      <c r="AH60" s="15" t="s">
        <v>108</v>
      </c>
      <c r="AI60" s="15" t="s">
        <v>100</v>
      </c>
      <c r="AJ60" s="15" t="s">
        <v>101</v>
      </c>
      <c r="AK60" s="15" t="s">
        <v>102</v>
      </c>
    </row>
    <row r="61" spans="3:37" x14ac:dyDescent="0.4">
      <c r="AB61" s="15" t="s">
        <v>150</v>
      </c>
      <c r="AC61" s="160">
        <v>0.5</v>
      </c>
      <c r="AD61" s="160">
        <v>0.67000009999999999</v>
      </c>
      <c r="AE61" s="15" t="s">
        <v>105</v>
      </c>
      <c r="AH61" s="15" t="s">
        <v>108</v>
      </c>
      <c r="AI61" s="15" t="s">
        <v>100</v>
      </c>
      <c r="AJ61" s="15" t="s">
        <v>100</v>
      </c>
      <c r="AK61" s="15" t="s">
        <v>102</v>
      </c>
    </row>
    <row r="62" spans="3:37" x14ac:dyDescent="0.4">
      <c r="D62" s="18" t="s">
        <v>1922</v>
      </c>
      <c r="AB62" s="15" t="s">
        <v>150</v>
      </c>
      <c r="AC62" s="160">
        <v>0.42</v>
      </c>
      <c r="AD62" s="160">
        <v>0.5</v>
      </c>
      <c r="AE62" s="15" t="s">
        <v>108</v>
      </c>
      <c r="AH62" s="15" t="s">
        <v>108</v>
      </c>
      <c r="AI62" s="15" t="s">
        <v>100</v>
      </c>
      <c r="AJ62" s="15" t="s">
        <v>108</v>
      </c>
      <c r="AK62" s="15" t="s">
        <v>102</v>
      </c>
    </row>
    <row r="63" spans="3:37" hidden="1" x14ac:dyDescent="0.4">
      <c r="C63" s="15">
        <v>8.2200000000000006</v>
      </c>
      <c r="D63" s="15">
        <v>8.23</v>
      </c>
      <c r="AB63" s="15" t="s">
        <v>150</v>
      </c>
      <c r="AC63" s="160">
        <v>0.33</v>
      </c>
      <c r="AD63" s="160">
        <v>0.42</v>
      </c>
      <c r="AE63" s="15" t="s">
        <v>100</v>
      </c>
      <c r="AH63" s="15" t="s">
        <v>108</v>
      </c>
      <c r="AI63" s="15" t="s">
        <v>100</v>
      </c>
      <c r="AJ63" s="15" t="s">
        <v>105</v>
      </c>
      <c r="AK63" s="15" t="s">
        <v>102</v>
      </c>
    </row>
    <row r="64" spans="3:37" x14ac:dyDescent="0.4">
      <c r="C64" s="66" t="s">
        <v>44</v>
      </c>
      <c r="D64" s="65" t="s">
        <v>158</v>
      </c>
      <c r="AB64" s="15" t="s">
        <v>150</v>
      </c>
      <c r="AC64" s="160">
        <v>0</v>
      </c>
      <c r="AD64" s="160">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60">
        <v>0.86000010000000005</v>
      </c>
      <c r="AD65" s="160">
        <v>10000000</v>
      </c>
      <c r="AE65" s="15" t="s">
        <v>98</v>
      </c>
      <c r="AF65" s="15" t="s">
        <v>141</v>
      </c>
      <c r="AH65" s="15" t="s">
        <v>108</v>
      </c>
      <c r="AI65" s="15" t="s">
        <v>108</v>
      </c>
      <c r="AJ65" s="15" t="s">
        <v>101</v>
      </c>
      <c r="AK65" s="15" t="s">
        <v>102</v>
      </c>
    </row>
    <row r="66" spans="3:37" x14ac:dyDescent="0.4">
      <c r="AB66" s="15" t="s">
        <v>151</v>
      </c>
      <c r="AC66" s="160">
        <v>0.68</v>
      </c>
      <c r="AD66" s="160">
        <v>0.86000010000000005</v>
      </c>
      <c r="AE66" s="15" t="s">
        <v>105</v>
      </c>
      <c r="AH66" s="15" t="s">
        <v>108</v>
      </c>
      <c r="AI66" s="15" t="s">
        <v>108</v>
      </c>
      <c r="AJ66" s="15" t="s">
        <v>100</v>
      </c>
      <c r="AK66" s="15" t="s">
        <v>102</v>
      </c>
    </row>
    <row r="67" spans="3:37" x14ac:dyDescent="0.4">
      <c r="AB67" s="15" t="s">
        <v>151</v>
      </c>
      <c r="AC67" s="160">
        <v>0.43</v>
      </c>
      <c r="AD67" s="160">
        <v>0.68</v>
      </c>
      <c r="AE67" s="15" t="s">
        <v>108</v>
      </c>
      <c r="AH67" s="15" t="s">
        <v>108</v>
      </c>
      <c r="AI67" s="15" t="s">
        <v>108</v>
      </c>
      <c r="AJ67" s="15" t="s">
        <v>108</v>
      </c>
      <c r="AK67" s="15" t="s">
        <v>133</v>
      </c>
    </row>
    <row r="68" spans="3:37" x14ac:dyDescent="0.4">
      <c r="AB68" s="15" t="s">
        <v>151</v>
      </c>
      <c r="AC68" s="160">
        <v>0.2</v>
      </c>
      <c r="AD68" s="160">
        <v>0.43</v>
      </c>
      <c r="AE68" s="15" t="s">
        <v>100</v>
      </c>
      <c r="AH68" s="15" t="s">
        <v>108</v>
      </c>
      <c r="AI68" s="15" t="s">
        <v>108</v>
      </c>
      <c r="AJ68" s="15" t="s">
        <v>105</v>
      </c>
      <c r="AK68" s="15" t="s">
        <v>133</v>
      </c>
    </row>
    <row r="69" spans="3:37" x14ac:dyDescent="0.4">
      <c r="AB69" s="15" t="s">
        <v>151</v>
      </c>
      <c r="AC69" s="160">
        <v>0</v>
      </c>
      <c r="AD69" s="160">
        <v>0.2</v>
      </c>
      <c r="AE69" s="15" t="s">
        <v>101</v>
      </c>
      <c r="AF69" s="15" t="s">
        <v>111</v>
      </c>
      <c r="AH69" s="15" t="s">
        <v>108</v>
      </c>
      <c r="AI69" s="15" t="s">
        <v>108</v>
      </c>
      <c r="AJ69" s="15" t="s">
        <v>98</v>
      </c>
      <c r="AK69" s="15" t="s">
        <v>133</v>
      </c>
    </row>
    <row r="70" spans="3:37" x14ac:dyDescent="0.4">
      <c r="AB70" s="15" t="s">
        <v>153</v>
      </c>
      <c r="AC70" s="160">
        <v>27.400001</v>
      </c>
      <c r="AD70" s="160">
        <v>10000000</v>
      </c>
      <c r="AE70" s="15" t="s">
        <v>98</v>
      </c>
      <c r="AF70" s="15" t="s">
        <v>141</v>
      </c>
      <c r="AH70" s="15" t="s">
        <v>108</v>
      </c>
      <c r="AI70" s="15" t="s">
        <v>105</v>
      </c>
      <c r="AJ70" s="15" t="s">
        <v>101</v>
      </c>
      <c r="AK70" s="15" t="s">
        <v>102</v>
      </c>
    </row>
    <row r="71" spans="3:37" x14ac:dyDescent="0.4">
      <c r="AB71" s="15" t="s">
        <v>153</v>
      </c>
      <c r="AC71" s="160">
        <v>23.1</v>
      </c>
      <c r="AD71" s="160">
        <v>27.400001</v>
      </c>
      <c r="AE71" s="15" t="s">
        <v>105</v>
      </c>
      <c r="AH71" s="15" t="s">
        <v>108</v>
      </c>
      <c r="AI71" s="15" t="s">
        <v>105</v>
      </c>
      <c r="AJ71" s="15" t="s">
        <v>100</v>
      </c>
      <c r="AK71" s="15" t="s">
        <v>102</v>
      </c>
    </row>
    <row r="72" spans="3:37" x14ac:dyDescent="0.4">
      <c r="AB72" s="15" t="s">
        <v>153</v>
      </c>
      <c r="AC72" s="160">
        <v>18.8</v>
      </c>
      <c r="AD72" s="160">
        <v>23.1</v>
      </c>
      <c r="AE72" s="15" t="s">
        <v>108</v>
      </c>
      <c r="AH72" s="15" t="s">
        <v>108</v>
      </c>
      <c r="AI72" s="15" t="s">
        <v>105</v>
      </c>
      <c r="AJ72" s="15" t="s">
        <v>108</v>
      </c>
      <c r="AK72" s="15" t="s">
        <v>133</v>
      </c>
    </row>
    <row r="73" spans="3:37" x14ac:dyDescent="0.4">
      <c r="AB73" s="15" t="s">
        <v>153</v>
      </c>
      <c r="AC73" s="160">
        <v>10.4</v>
      </c>
      <c r="AD73" s="160">
        <v>18.8</v>
      </c>
      <c r="AE73" s="15" t="s">
        <v>100</v>
      </c>
      <c r="AH73" s="15" t="s">
        <v>108</v>
      </c>
      <c r="AI73" s="15" t="s">
        <v>105</v>
      </c>
      <c r="AJ73" s="15" t="s">
        <v>105</v>
      </c>
      <c r="AK73" s="15" t="s">
        <v>133</v>
      </c>
    </row>
    <row r="74" spans="3:37" x14ac:dyDescent="0.4">
      <c r="AB74" s="15" t="s">
        <v>153</v>
      </c>
      <c r="AC74" s="160">
        <v>0</v>
      </c>
      <c r="AD74" s="160">
        <v>10.4</v>
      </c>
      <c r="AE74" s="15" t="s">
        <v>101</v>
      </c>
      <c r="AF74" s="15" t="s">
        <v>111</v>
      </c>
      <c r="AH74" s="15" t="s">
        <v>108</v>
      </c>
      <c r="AI74" s="15" t="s">
        <v>105</v>
      </c>
      <c r="AJ74" s="15" t="s">
        <v>98</v>
      </c>
      <c r="AK74" s="15" t="s">
        <v>133</v>
      </c>
    </row>
    <row r="75" spans="3:37" x14ac:dyDescent="0.4">
      <c r="AB75" s="15" t="s">
        <v>154</v>
      </c>
      <c r="AC75" s="160">
        <v>9.6000010000000007</v>
      </c>
      <c r="AD75" s="160">
        <v>10000000</v>
      </c>
      <c r="AE75" s="15" t="s">
        <v>98</v>
      </c>
      <c r="AF75" s="15" t="s">
        <v>141</v>
      </c>
      <c r="AH75" s="15" t="s">
        <v>108</v>
      </c>
      <c r="AI75" s="15" t="s">
        <v>98</v>
      </c>
      <c r="AJ75" s="15" t="s">
        <v>101</v>
      </c>
      <c r="AK75" s="15" t="s">
        <v>102</v>
      </c>
    </row>
    <row r="76" spans="3:37" x14ac:dyDescent="0.4">
      <c r="AB76" s="15" t="s">
        <v>154</v>
      </c>
      <c r="AC76" s="160">
        <v>7.5</v>
      </c>
      <c r="AD76" s="160">
        <v>9.6000010000000007</v>
      </c>
      <c r="AE76" s="15" t="s">
        <v>105</v>
      </c>
      <c r="AH76" s="15" t="s">
        <v>108</v>
      </c>
      <c r="AI76" s="15" t="s">
        <v>98</v>
      </c>
      <c r="AJ76" s="15" t="s">
        <v>100</v>
      </c>
      <c r="AK76" s="15" t="s">
        <v>102</v>
      </c>
    </row>
    <row r="77" spans="3:37" x14ac:dyDescent="0.4">
      <c r="AB77" s="15" t="s">
        <v>154</v>
      </c>
      <c r="AC77" s="160">
        <v>6.2</v>
      </c>
      <c r="AD77" s="160">
        <v>7.5</v>
      </c>
      <c r="AE77" s="15" t="s">
        <v>108</v>
      </c>
      <c r="AH77" s="15" t="s">
        <v>108</v>
      </c>
      <c r="AI77" s="15" t="s">
        <v>98</v>
      </c>
      <c r="AJ77" s="15" t="s">
        <v>108</v>
      </c>
      <c r="AK77" s="15" t="s">
        <v>133</v>
      </c>
    </row>
    <row r="78" spans="3:37" x14ac:dyDescent="0.4">
      <c r="AB78" s="15" t="s">
        <v>154</v>
      </c>
      <c r="AC78" s="160">
        <v>4.5</v>
      </c>
      <c r="AD78" s="160">
        <v>6.2</v>
      </c>
      <c r="AE78" s="15" t="s">
        <v>100</v>
      </c>
      <c r="AH78" s="15" t="s">
        <v>108</v>
      </c>
      <c r="AI78" s="15" t="s">
        <v>98</v>
      </c>
      <c r="AJ78" s="15" t="s">
        <v>105</v>
      </c>
      <c r="AK78" s="15" t="s">
        <v>133</v>
      </c>
    </row>
    <row r="79" spans="3:37" x14ac:dyDescent="0.4">
      <c r="AB79" s="15" t="s">
        <v>154</v>
      </c>
      <c r="AC79" s="160">
        <v>0</v>
      </c>
      <c r="AD79" s="160">
        <v>4.5</v>
      </c>
      <c r="AE79" s="15" t="s">
        <v>101</v>
      </c>
      <c r="AF79" s="15" t="s">
        <v>111</v>
      </c>
      <c r="AH79" s="15" t="s">
        <v>108</v>
      </c>
      <c r="AI79" s="15" t="s">
        <v>98</v>
      </c>
      <c r="AJ79" s="15" t="s">
        <v>98</v>
      </c>
      <c r="AK79" s="15" t="s">
        <v>133</v>
      </c>
    </row>
    <row r="80" spans="3:37" x14ac:dyDescent="0.4">
      <c r="AB80" s="15" t="s">
        <v>155</v>
      </c>
      <c r="AC80" s="160">
        <v>0</v>
      </c>
      <c r="AD80" s="160">
        <v>2</v>
      </c>
      <c r="AE80" s="15" t="s">
        <v>98</v>
      </c>
      <c r="AH80" s="15" t="s">
        <v>105</v>
      </c>
      <c r="AI80" s="15" t="s">
        <v>101</v>
      </c>
      <c r="AJ80" s="15" t="s">
        <v>101</v>
      </c>
      <c r="AK80" s="15" t="s">
        <v>102</v>
      </c>
    </row>
    <row r="81" spans="28:37" x14ac:dyDescent="0.4">
      <c r="AB81" s="15" t="s">
        <v>155</v>
      </c>
      <c r="AC81" s="160">
        <v>2</v>
      </c>
      <c r="AD81" s="160">
        <v>3</v>
      </c>
      <c r="AE81" s="15" t="s">
        <v>105</v>
      </c>
      <c r="AH81" s="15" t="s">
        <v>105</v>
      </c>
      <c r="AI81" s="15" t="s">
        <v>101</v>
      </c>
      <c r="AJ81" s="15" t="s">
        <v>100</v>
      </c>
      <c r="AK81" s="15" t="s">
        <v>102</v>
      </c>
    </row>
    <row r="82" spans="28:37" x14ac:dyDescent="0.4">
      <c r="AB82" s="15" t="s">
        <v>155</v>
      </c>
      <c r="AC82" s="160">
        <v>3</v>
      </c>
      <c r="AD82" s="160">
        <v>4</v>
      </c>
      <c r="AE82" s="15" t="s">
        <v>108</v>
      </c>
      <c r="AH82" s="15" t="s">
        <v>105</v>
      </c>
      <c r="AI82" s="15" t="s">
        <v>101</v>
      </c>
      <c r="AJ82" s="15" t="s">
        <v>108</v>
      </c>
      <c r="AK82" s="15" t="s">
        <v>102</v>
      </c>
    </row>
    <row r="83" spans="28:37" x14ac:dyDescent="0.4">
      <c r="AB83" s="15" t="s">
        <v>155</v>
      </c>
      <c r="AC83" s="160">
        <v>4</v>
      </c>
      <c r="AD83" s="160">
        <v>6</v>
      </c>
      <c r="AE83" s="15" t="s">
        <v>100</v>
      </c>
      <c r="AH83" s="15" t="s">
        <v>105</v>
      </c>
      <c r="AI83" s="15" t="s">
        <v>101</v>
      </c>
      <c r="AJ83" s="15" t="s">
        <v>105</v>
      </c>
      <c r="AK83" s="15" t="s">
        <v>102</v>
      </c>
    </row>
    <row r="84" spans="28:37" x14ac:dyDescent="0.4">
      <c r="AB84" s="15" t="s">
        <v>155</v>
      </c>
      <c r="AC84" s="161">
        <v>6</v>
      </c>
      <c r="AD84" s="161">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5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7"/>
      <c r="E5" s="238"/>
      <c r="F5" s="238"/>
      <c r="G5" s="238"/>
      <c r="H5" s="238"/>
      <c r="I5" s="31"/>
      <c r="J5" s="238"/>
      <c r="K5" s="30"/>
      <c r="L5" s="239"/>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7"/>
      <c r="E6" s="238"/>
      <c r="F6" s="238"/>
      <c r="G6" s="238"/>
      <c r="H6" s="238"/>
      <c r="I6" s="31"/>
      <c r="J6" s="238"/>
      <c r="K6" s="30"/>
      <c r="L6" s="239"/>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7"/>
      <c r="E7" s="238"/>
      <c r="F7" s="238"/>
      <c r="G7" s="238"/>
      <c r="H7" s="238"/>
      <c r="I7" s="31"/>
      <c r="J7" s="238"/>
      <c r="K7" s="30"/>
      <c r="L7" s="239"/>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7"/>
      <c r="E8" s="238"/>
      <c r="F8" s="238"/>
      <c r="G8" s="238"/>
      <c r="H8" s="238"/>
      <c r="I8" s="31"/>
      <c r="J8" s="238"/>
      <c r="K8" s="30"/>
      <c r="L8" s="239"/>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7"/>
      <c r="E9" s="238"/>
      <c r="F9" s="238"/>
      <c r="G9" s="238"/>
      <c r="H9" s="238"/>
      <c r="I9" s="31"/>
      <c r="J9" s="238"/>
      <c r="K9" s="30"/>
      <c r="L9" s="239"/>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7"/>
      <c r="E10" s="238"/>
      <c r="F10" s="238"/>
      <c r="G10" s="238"/>
      <c r="H10" s="238"/>
      <c r="I10" s="31"/>
      <c r="J10" s="238"/>
      <c r="K10" s="30"/>
      <c r="L10" s="239"/>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7"/>
      <c r="E11" s="238"/>
      <c r="F11" s="238"/>
      <c r="G11" s="238"/>
      <c r="H11" s="238"/>
      <c r="I11" s="31"/>
      <c r="J11" s="238"/>
      <c r="K11" s="30"/>
      <c r="L11" s="239"/>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7"/>
      <c r="E12" s="238"/>
      <c r="F12" s="238"/>
      <c r="G12" s="238"/>
      <c r="H12" s="238"/>
      <c r="I12" s="31"/>
      <c r="J12" s="238"/>
      <c r="K12" s="30"/>
      <c r="L12" s="239"/>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7"/>
      <c r="E13" s="238"/>
      <c r="F13" s="238"/>
      <c r="G13" s="238"/>
      <c r="H13" s="238"/>
      <c r="I13" s="31"/>
      <c r="J13" s="238"/>
      <c r="K13" s="30"/>
      <c r="L13" s="239"/>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7"/>
      <c r="E14" s="238"/>
      <c r="F14" s="238"/>
      <c r="G14" s="238"/>
      <c r="H14" s="238"/>
      <c r="I14" s="31"/>
      <c r="J14" s="238"/>
      <c r="K14" s="30"/>
      <c r="L14" s="239"/>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7"/>
      <c r="E15" s="238"/>
      <c r="F15" s="238"/>
      <c r="G15" s="238"/>
      <c r="H15" s="238"/>
      <c r="I15" s="31"/>
      <c r="J15" s="238"/>
      <c r="K15" s="30"/>
      <c r="L15" s="239"/>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7"/>
      <c r="E16" s="238"/>
      <c r="F16" s="238"/>
      <c r="G16" s="238"/>
      <c r="H16" s="238"/>
      <c r="I16" s="31"/>
      <c r="J16" s="238"/>
      <c r="K16" s="30"/>
      <c r="L16" s="239"/>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7"/>
      <c r="E17" s="238"/>
      <c r="F17" s="238"/>
      <c r="G17" s="238"/>
      <c r="H17" s="238"/>
      <c r="I17" s="31"/>
      <c r="J17" s="238"/>
      <c r="K17" s="30"/>
      <c r="L17" s="239"/>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7"/>
      <c r="E18" s="238"/>
      <c r="F18" s="238"/>
      <c r="G18" s="238"/>
      <c r="H18" s="238"/>
      <c r="I18" s="31"/>
      <c r="J18" s="238"/>
      <c r="K18" s="30"/>
      <c r="L18" s="239"/>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7"/>
      <c r="E19" s="238"/>
      <c r="F19" s="238"/>
      <c r="G19" s="238"/>
      <c r="H19" s="238"/>
      <c r="I19" s="31"/>
      <c r="J19" s="238"/>
      <c r="K19" s="30"/>
      <c r="L19" s="239"/>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7"/>
      <c r="E20" s="238"/>
      <c r="F20" s="238"/>
      <c r="G20" s="238"/>
      <c r="H20" s="238"/>
      <c r="I20" s="31"/>
      <c r="J20" s="238"/>
      <c r="K20" s="30"/>
      <c r="L20" s="239"/>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7"/>
      <c r="E21" s="238"/>
      <c r="F21" s="238"/>
      <c r="G21" s="238"/>
      <c r="H21" s="238"/>
      <c r="I21" s="31"/>
      <c r="J21" s="238"/>
      <c r="K21" s="30"/>
      <c r="L21" s="239"/>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7"/>
      <c r="E22" s="238"/>
      <c r="F22" s="238"/>
      <c r="G22" s="238"/>
      <c r="H22" s="238"/>
      <c r="I22" s="31"/>
      <c r="J22" s="238"/>
      <c r="K22" s="30"/>
      <c r="L22" s="239"/>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7"/>
      <c r="E23" s="238"/>
      <c r="F23" s="238"/>
      <c r="G23" s="238"/>
      <c r="H23" s="238"/>
      <c r="I23" s="31"/>
      <c r="J23" s="238"/>
      <c r="K23" s="30"/>
      <c r="L23" s="239"/>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7"/>
      <c r="E24" s="238"/>
      <c r="F24" s="238"/>
      <c r="G24" s="238"/>
      <c r="H24" s="238"/>
      <c r="I24" s="31"/>
      <c r="J24" s="238"/>
      <c r="K24" s="30"/>
      <c r="L24" s="239"/>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7"/>
      <c r="E25" s="238"/>
      <c r="F25" s="238"/>
      <c r="G25" s="238"/>
      <c r="H25" s="238"/>
      <c r="I25" s="31"/>
      <c r="J25" s="238"/>
      <c r="K25" s="30"/>
      <c r="L25" s="239"/>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7"/>
      <c r="E26" s="238"/>
      <c r="F26" s="238"/>
      <c r="G26" s="238"/>
      <c r="H26" s="238"/>
      <c r="I26" s="31"/>
      <c r="J26" s="238"/>
      <c r="K26" s="30"/>
      <c r="L26" s="239"/>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7"/>
      <c r="E27" s="238"/>
      <c r="F27" s="238"/>
      <c r="G27" s="238"/>
      <c r="H27" s="238"/>
      <c r="I27" s="31"/>
      <c r="J27" s="238"/>
      <c r="K27" s="30"/>
      <c r="L27" s="239"/>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7"/>
      <c r="E28" s="238"/>
      <c r="F28" s="238"/>
      <c r="G28" s="238"/>
      <c r="H28" s="238"/>
      <c r="I28" s="31"/>
      <c r="J28" s="238"/>
      <c r="K28" s="30"/>
      <c r="L28" s="239"/>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7"/>
      <c r="E29" s="238"/>
      <c r="F29" s="238"/>
      <c r="G29" s="238"/>
      <c r="H29" s="238"/>
      <c r="I29" s="31"/>
      <c r="J29" s="238"/>
      <c r="K29" s="30"/>
      <c r="L29" s="239"/>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7"/>
      <c r="E34" s="31"/>
      <c r="F34" s="238"/>
      <c r="G34" s="239"/>
      <c r="J34" s="42"/>
      <c r="K34" s="15"/>
      <c r="Y34" s="46" t="e">
        <f>(VLOOKUP(E34, $C$4:$J$29, 8, 0))/100*F34</f>
        <v>#N/A</v>
      </c>
      <c r="Z34" s="47" t="e">
        <f t="shared" ref="Z34:Z65" si="0">(VLOOKUP(E34,$C$4:$J$29,4,0))*(VLOOKUP(E34,$C$4:$J$29,5,0))*F34*100</f>
        <v>#N/A</v>
      </c>
      <c r="AA34" s="48" t="e">
        <f>(VLOOKUP(E34,Table6[#All],4,0))/(VLOOKUP(E34,Table6[#All],6,0))*F34</f>
        <v>#N/A</v>
      </c>
      <c r="AB34" s="49" t="e">
        <f>(VLOOKUP(E34,Table6[#All],3,0))/(VLOOKUP(E34,Table6[#All],7,0))*F34</f>
        <v>#N/A</v>
      </c>
      <c r="AC34" s="15" t="e">
        <f t="shared" ref="AC34:AC65" si="1">(VLOOKUP(E34,$C$4:$J$29,5,0))*F34</f>
        <v>#N/A</v>
      </c>
    </row>
    <row r="35" spans="3:29" x14ac:dyDescent="0.4">
      <c r="C35" s="31"/>
      <c r="D35" s="237"/>
      <c r="E35" s="31"/>
      <c r="F35" s="238"/>
      <c r="G35" s="239"/>
      <c r="J35" s="42"/>
      <c r="K35" s="15"/>
      <c r="Y35" s="46" t="e">
        <f t="shared" ref="Y35:Y98"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7"/>
      <c r="E36" s="31"/>
      <c r="F36" s="238"/>
      <c r="G36" s="239"/>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7"/>
      <c r="E37" s="31"/>
      <c r="F37" s="238"/>
      <c r="G37" s="239"/>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7"/>
      <c r="E38" s="31"/>
      <c r="F38" s="238"/>
      <c r="G38" s="239"/>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7"/>
      <c r="E39" s="31"/>
      <c r="F39" s="238"/>
      <c r="G39" s="239"/>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7"/>
      <c r="E40" s="31"/>
      <c r="F40" s="238"/>
      <c r="G40" s="239"/>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7"/>
      <c r="E41" s="31"/>
      <c r="F41" s="238"/>
      <c r="G41" s="239"/>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7"/>
      <c r="E42" s="31"/>
      <c r="F42" s="238"/>
      <c r="G42" s="239"/>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7"/>
      <c r="E43" s="31"/>
      <c r="F43" s="238"/>
      <c r="G43" s="239"/>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7"/>
      <c r="E44" s="31"/>
      <c r="F44" s="238"/>
      <c r="G44" s="239"/>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7"/>
      <c r="E45" s="31"/>
      <c r="F45" s="238"/>
      <c r="G45" s="239"/>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7"/>
      <c r="E46" s="31"/>
      <c r="F46" s="238"/>
      <c r="G46" s="239"/>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7"/>
      <c r="E47" s="31"/>
      <c r="F47" s="238"/>
      <c r="G47" s="239"/>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7"/>
      <c r="E48" s="31"/>
      <c r="F48" s="238"/>
      <c r="G48" s="239"/>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7"/>
      <c r="E49" s="31"/>
      <c r="F49" s="238"/>
      <c r="G49" s="239"/>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7"/>
      <c r="E50" s="31"/>
      <c r="F50" s="238"/>
      <c r="G50" s="239"/>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7"/>
      <c r="E51" s="31"/>
      <c r="F51" s="238"/>
      <c r="G51" s="239"/>
      <c r="J51" s="42"/>
      <c r="K51" s="15"/>
      <c r="Y51" s="46" t="e">
        <f t="shared" si="2"/>
        <v>#N/A</v>
      </c>
      <c r="Z51" s="47" t="e">
        <f t="shared" si="0"/>
        <v>#N/A</v>
      </c>
      <c r="AA51" s="48" t="e">
        <f>(VLOOKUP(E51,Table6[#All],4,0))/(VLOOKUP(E51,Table6[#All],6,0))*F51</f>
        <v>#N/A</v>
      </c>
      <c r="AB51" s="49" t="e">
        <f>(VLOOKUP(E51,Table6[#All],3,0))/(VLOOKUP(E51,Table6[#All],7,0))*F51</f>
        <v>#N/A</v>
      </c>
      <c r="AC51" s="15" t="e">
        <f t="shared" si="1"/>
        <v>#N/A</v>
      </c>
    </row>
    <row r="52" spans="3:29" x14ac:dyDescent="0.4">
      <c r="C52" s="31"/>
      <c r="D52" s="237"/>
      <c r="E52" s="31"/>
      <c r="F52" s="238"/>
      <c r="G52" s="239"/>
      <c r="J52" s="42"/>
      <c r="K52" s="15"/>
      <c r="Y52" s="46" t="e">
        <f t="shared" si="2"/>
        <v>#N/A</v>
      </c>
      <c r="Z52" s="47" t="e">
        <f t="shared" si="0"/>
        <v>#N/A</v>
      </c>
      <c r="AA52" s="48" t="e">
        <f>(VLOOKUP(E52,Table6[#All],4,0))/(VLOOKUP(E52,Table6[#All],6,0))*F52</f>
        <v>#N/A</v>
      </c>
      <c r="AB52" s="49" t="e">
        <f>(VLOOKUP(E52,Table6[#All],3,0))/(VLOOKUP(E52,Table6[#All],7,0))*F52</f>
        <v>#N/A</v>
      </c>
      <c r="AC52" s="15" t="e">
        <f t="shared" si="1"/>
        <v>#N/A</v>
      </c>
    </row>
    <row r="53" spans="3:29" x14ac:dyDescent="0.4">
      <c r="C53" s="31"/>
      <c r="D53" s="237"/>
      <c r="E53" s="31"/>
      <c r="F53" s="238"/>
      <c r="G53" s="239"/>
      <c r="J53" s="42"/>
      <c r="K53" s="15"/>
      <c r="Y53" s="46" t="e">
        <f t="shared" si="2"/>
        <v>#N/A</v>
      </c>
      <c r="Z53" s="47" t="e">
        <f t="shared" si="0"/>
        <v>#N/A</v>
      </c>
      <c r="AA53" s="48" t="e">
        <f>(VLOOKUP(E53,Table6[#All],4,0))/(VLOOKUP(E53,Table6[#All],6,0))*F53</f>
        <v>#N/A</v>
      </c>
      <c r="AB53" s="49" t="e">
        <f>(VLOOKUP(E53,Table6[#All],3,0))/(VLOOKUP(E53,Table6[#All],7,0))*F53</f>
        <v>#N/A</v>
      </c>
      <c r="AC53" s="15" t="e">
        <f t="shared" si="1"/>
        <v>#N/A</v>
      </c>
    </row>
    <row r="54" spans="3:29" x14ac:dyDescent="0.4">
      <c r="C54" s="31"/>
      <c r="D54" s="237"/>
      <c r="E54" s="31"/>
      <c r="F54" s="238"/>
      <c r="G54" s="239"/>
      <c r="J54" s="42"/>
      <c r="K54" s="15"/>
      <c r="Y54" s="46" t="e">
        <f t="shared" si="2"/>
        <v>#N/A</v>
      </c>
      <c r="Z54" s="47" t="e">
        <f t="shared" si="0"/>
        <v>#N/A</v>
      </c>
      <c r="AA54" s="48" t="e">
        <f>(VLOOKUP(E54,Table6[#All],4,0))/(VLOOKUP(E54,Table6[#All],6,0))*F54</f>
        <v>#N/A</v>
      </c>
      <c r="AB54" s="49" t="e">
        <f>(VLOOKUP(E54,Table6[#All],3,0))/(VLOOKUP(E54,Table6[#All],7,0))*F54</f>
        <v>#N/A</v>
      </c>
      <c r="AC54" s="15" t="e">
        <f t="shared" si="1"/>
        <v>#N/A</v>
      </c>
    </row>
    <row r="55" spans="3:29" x14ac:dyDescent="0.4">
      <c r="C55" s="31"/>
      <c r="D55" s="237"/>
      <c r="E55" s="31"/>
      <c r="F55" s="238"/>
      <c r="G55" s="239"/>
      <c r="J55" s="42"/>
      <c r="K55" s="15"/>
      <c r="Y55" s="46" t="e">
        <f t="shared" si="2"/>
        <v>#N/A</v>
      </c>
      <c r="Z55" s="47" t="e">
        <f t="shared" si="0"/>
        <v>#N/A</v>
      </c>
      <c r="AA55" s="48" t="e">
        <f>(VLOOKUP(E55,Table6[#All],4,0))/(VLOOKUP(E55,Table6[#All],6,0))*F55</f>
        <v>#N/A</v>
      </c>
      <c r="AB55" s="49" t="e">
        <f>(VLOOKUP(E55,Table6[#All],3,0))/(VLOOKUP(E55,Table6[#All],7,0))*F55</f>
        <v>#N/A</v>
      </c>
      <c r="AC55" s="15" t="e">
        <f t="shared" si="1"/>
        <v>#N/A</v>
      </c>
    </row>
    <row r="56" spans="3:29" x14ac:dyDescent="0.4">
      <c r="C56" s="31"/>
      <c r="D56" s="237"/>
      <c r="E56" s="31"/>
      <c r="F56" s="238"/>
      <c r="G56" s="239"/>
      <c r="J56" s="42"/>
      <c r="K56" s="15"/>
      <c r="Y56" s="46" t="e">
        <f t="shared" si="2"/>
        <v>#N/A</v>
      </c>
      <c r="Z56" s="47" t="e">
        <f t="shared" si="0"/>
        <v>#N/A</v>
      </c>
      <c r="AA56" s="48" t="e">
        <f>(VLOOKUP(E56,Table6[#All],4,0))/(VLOOKUP(E56,Table6[#All],6,0))*F56</f>
        <v>#N/A</v>
      </c>
      <c r="AB56" s="49" t="e">
        <f>(VLOOKUP(E56,Table6[#All],3,0))/(VLOOKUP(E56,Table6[#All],7,0))*F56</f>
        <v>#N/A</v>
      </c>
      <c r="AC56" s="15" t="e">
        <f t="shared" si="1"/>
        <v>#N/A</v>
      </c>
    </row>
    <row r="57" spans="3:29" x14ac:dyDescent="0.4">
      <c r="C57" s="31"/>
      <c r="D57" s="237"/>
      <c r="E57" s="31"/>
      <c r="F57" s="238"/>
      <c r="G57" s="239"/>
      <c r="J57" s="42"/>
      <c r="K57" s="15"/>
      <c r="Y57" s="46" t="e">
        <f t="shared" si="2"/>
        <v>#N/A</v>
      </c>
      <c r="Z57" s="47" t="e">
        <f t="shared" si="0"/>
        <v>#N/A</v>
      </c>
      <c r="AA57" s="48" t="e">
        <f>(VLOOKUP(E57,Table6[#All],4,0))/(VLOOKUP(E57,Table6[#All],6,0))*F57</f>
        <v>#N/A</v>
      </c>
      <c r="AB57" s="49" t="e">
        <f>(VLOOKUP(E57,Table6[#All],3,0))/(VLOOKUP(E57,Table6[#All],7,0))*F57</f>
        <v>#N/A</v>
      </c>
      <c r="AC57" s="15" t="e">
        <f t="shared" si="1"/>
        <v>#N/A</v>
      </c>
    </row>
    <row r="58" spans="3:29" x14ac:dyDescent="0.4">
      <c r="C58" s="31"/>
      <c r="D58" s="237"/>
      <c r="E58" s="31"/>
      <c r="F58" s="238"/>
      <c r="G58" s="239"/>
      <c r="J58" s="42"/>
      <c r="K58" s="15"/>
      <c r="Y58" s="46" t="e">
        <f t="shared" si="2"/>
        <v>#N/A</v>
      </c>
      <c r="Z58" s="47" t="e">
        <f t="shared" si="0"/>
        <v>#N/A</v>
      </c>
      <c r="AA58" s="48" t="e">
        <f>(VLOOKUP(E58,Table6[#All],4,0))/(VLOOKUP(E58,Table6[#All],6,0))*F58</f>
        <v>#N/A</v>
      </c>
      <c r="AB58" s="49" t="e">
        <f>(VLOOKUP(E58,Table6[#All],3,0))/(VLOOKUP(E58,Table6[#All],7,0))*F58</f>
        <v>#N/A</v>
      </c>
      <c r="AC58" s="15" t="e">
        <f t="shared" si="1"/>
        <v>#N/A</v>
      </c>
    </row>
    <row r="59" spans="3:29" x14ac:dyDescent="0.4">
      <c r="C59" s="31"/>
      <c r="D59" s="237"/>
      <c r="E59" s="31"/>
      <c r="F59" s="238"/>
      <c r="G59" s="239"/>
      <c r="J59" s="42"/>
      <c r="K59" s="15"/>
      <c r="Y59" s="46" t="e">
        <f t="shared" si="2"/>
        <v>#N/A</v>
      </c>
      <c r="Z59" s="47" t="e">
        <f t="shared" si="0"/>
        <v>#N/A</v>
      </c>
      <c r="AA59" s="48" t="e">
        <f>(VLOOKUP(E59,Table6[#All],4,0))/(VLOOKUP(E59,Table6[#All],6,0))*F59</f>
        <v>#N/A</v>
      </c>
      <c r="AB59" s="49" t="e">
        <f>(VLOOKUP(E59,Table6[#All],3,0))/(VLOOKUP(E59,Table6[#All],7,0))*F59</f>
        <v>#N/A</v>
      </c>
      <c r="AC59" s="15" t="e">
        <f t="shared" si="1"/>
        <v>#N/A</v>
      </c>
    </row>
    <row r="60" spans="3:29" x14ac:dyDescent="0.4">
      <c r="C60" s="31"/>
      <c r="D60" s="237"/>
      <c r="E60" s="31"/>
      <c r="F60" s="238"/>
      <c r="G60" s="239"/>
      <c r="J60" s="42"/>
      <c r="K60" s="15"/>
      <c r="Y60" s="46" t="e">
        <f t="shared" si="2"/>
        <v>#N/A</v>
      </c>
      <c r="Z60" s="47" t="e">
        <f t="shared" si="0"/>
        <v>#N/A</v>
      </c>
      <c r="AA60" s="48" t="e">
        <f>(VLOOKUP(E60,Table6[#All],4,0))/(VLOOKUP(E60,Table6[#All],6,0))*F60</f>
        <v>#N/A</v>
      </c>
      <c r="AB60" s="49" t="e">
        <f>(VLOOKUP(E60,Table6[#All],3,0))/(VLOOKUP(E60,Table6[#All],7,0))*F60</f>
        <v>#N/A</v>
      </c>
      <c r="AC60" s="15" t="e">
        <f t="shared" si="1"/>
        <v>#N/A</v>
      </c>
    </row>
    <row r="61" spans="3:29" x14ac:dyDescent="0.4">
      <c r="C61" s="31"/>
      <c r="D61" s="237"/>
      <c r="E61" s="31"/>
      <c r="F61" s="238"/>
      <c r="G61" s="239"/>
      <c r="J61" s="42"/>
      <c r="K61" s="15"/>
      <c r="N61" s="22"/>
      <c r="Y61" s="46" t="e">
        <f t="shared" si="2"/>
        <v>#N/A</v>
      </c>
      <c r="Z61" s="47" t="e">
        <f t="shared" si="0"/>
        <v>#N/A</v>
      </c>
      <c r="AA61" s="48" t="e">
        <f>(VLOOKUP(E61,Table6[#All],4,0))/(VLOOKUP(E61,Table6[#All],6,0))*F61</f>
        <v>#N/A</v>
      </c>
      <c r="AB61" s="49" t="e">
        <f>(VLOOKUP(E61,Table6[#All],3,0))/(VLOOKUP(E61,Table6[#All],7,0))*F61</f>
        <v>#N/A</v>
      </c>
      <c r="AC61" s="15" t="e">
        <f t="shared" si="1"/>
        <v>#N/A</v>
      </c>
    </row>
    <row r="62" spans="3:29" x14ac:dyDescent="0.4">
      <c r="C62" s="31"/>
      <c r="D62" s="237"/>
      <c r="E62" s="31"/>
      <c r="F62" s="238"/>
      <c r="G62" s="239"/>
      <c r="J62" s="42"/>
      <c r="K62" s="15"/>
      <c r="N62" s="20"/>
      <c r="Y62" s="46" t="e">
        <f t="shared" si="2"/>
        <v>#N/A</v>
      </c>
      <c r="Z62" s="47" t="e">
        <f t="shared" si="0"/>
        <v>#N/A</v>
      </c>
      <c r="AA62" s="48" t="e">
        <f>(VLOOKUP(E62,Table6[#All],4,0))/(VLOOKUP(E62,Table6[#All],6,0))*F62</f>
        <v>#N/A</v>
      </c>
      <c r="AB62" s="49" t="e">
        <f>(VLOOKUP(E62,Table6[#All],3,0))/(VLOOKUP(E62,Table6[#All],7,0))*F62</f>
        <v>#N/A</v>
      </c>
      <c r="AC62" s="15" t="e">
        <f t="shared" si="1"/>
        <v>#N/A</v>
      </c>
    </row>
    <row r="63" spans="3:29" x14ac:dyDescent="0.4">
      <c r="C63" s="31"/>
      <c r="D63" s="237"/>
      <c r="E63" s="31"/>
      <c r="F63" s="238"/>
      <c r="G63" s="239"/>
      <c r="J63" s="42"/>
      <c r="K63" s="15"/>
      <c r="N63" s="22"/>
      <c r="Y63" s="46" t="e">
        <f t="shared" si="2"/>
        <v>#N/A</v>
      </c>
      <c r="Z63" s="47" t="e">
        <f t="shared" si="0"/>
        <v>#N/A</v>
      </c>
      <c r="AA63" s="48" t="e">
        <f>(VLOOKUP(E63,Table6[#All],4,0))/(VLOOKUP(E63,Table6[#All],6,0))*F63</f>
        <v>#N/A</v>
      </c>
      <c r="AB63" s="49" t="e">
        <f>(VLOOKUP(E63,Table6[#All],3,0))/(VLOOKUP(E63,Table6[#All],7,0))*F63</f>
        <v>#N/A</v>
      </c>
      <c r="AC63" s="15" t="e">
        <f t="shared" si="1"/>
        <v>#N/A</v>
      </c>
    </row>
    <row r="64" spans="3:29" x14ac:dyDescent="0.4">
      <c r="C64" s="31"/>
      <c r="D64" s="237"/>
      <c r="E64" s="31"/>
      <c r="F64" s="238"/>
      <c r="G64" s="239"/>
      <c r="J64" s="42"/>
      <c r="K64" s="15"/>
      <c r="Y64" s="46" t="e">
        <f t="shared" si="2"/>
        <v>#N/A</v>
      </c>
      <c r="Z64" s="47" t="e">
        <f t="shared" si="0"/>
        <v>#N/A</v>
      </c>
      <c r="AA64" s="48" t="e">
        <f>(VLOOKUP(E64,Table6[#All],4,0))/(VLOOKUP(E64,Table6[#All],6,0))*F64</f>
        <v>#N/A</v>
      </c>
      <c r="AB64" s="49" t="e">
        <f>(VLOOKUP(E64,Table6[#All],3,0))/(VLOOKUP(E64,Table6[#All],7,0))*F64</f>
        <v>#N/A</v>
      </c>
      <c r="AC64" s="15" t="e">
        <f t="shared" si="1"/>
        <v>#N/A</v>
      </c>
    </row>
    <row r="65" spans="3:29" x14ac:dyDescent="0.4">
      <c r="C65" s="31"/>
      <c r="D65" s="237"/>
      <c r="E65" s="31"/>
      <c r="F65" s="238"/>
      <c r="G65" s="239"/>
      <c r="J65" s="42"/>
      <c r="K65" s="15"/>
      <c r="Y65" s="46" t="e">
        <f t="shared" si="2"/>
        <v>#N/A</v>
      </c>
      <c r="Z65" s="47" t="e">
        <f t="shared" si="0"/>
        <v>#N/A</v>
      </c>
      <c r="AA65" s="48" t="e">
        <f>(VLOOKUP(E65,Table6[#All],4,0))/(VLOOKUP(E65,Table6[#All],6,0))*F65</f>
        <v>#N/A</v>
      </c>
      <c r="AB65" s="49" t="e">
        <f>(VLOOKUP(E65,Table6[#All],3,0))/(VLOOKUP(E65,Table6[#All],7,0))*F65</f>
        <v>#N/A</v>
      </c>
      <c r="AC65" s="15" t="e">
        <f t="shared" si="1"/>
        <v>#N/A</v>
      </c>
    </row>
    <row r="66" spans="3:29" x14ac:dyDescent="0.4">
      <c r="C66" s="31"/>
      <c r="D66" s="237"/>
      <c r="E66" s="31"/>
      <c r="F66" s="238"/>
      <c r="G66" s="239"/>
      <c r="J66" s="42"/>
      <c r="K66" s="15"/>
      <c r="Y66" s="46" t="e">
        <f t="shared" si="2"/>
        <v>#N/A</v>
      </c>
      <c r="Z66" s="47" t="e">
        <f t="shared" ref="Z66:Z97" si="3">(VLOOKUP(E66,$C$4:$J$29,4,0))*(VLOOKUP(E66,$C$4:$J$29,5,0))*F66*100</f>
        <v>#N/A</v>
      </c>
      <c r="AA66" s="48" t="e">
        <f>(VLOOKUP(E66,Table6[#All],4,0))/(VLOOKUP(E66,Table6[#All],6,0))*F66</f>
        <v>#N/A</v>
      </c>
      <c r="AB66" s="49" t="e">
        <f>(VLOOKUP(E66,Table6[#All],3,0))/(VLOOKUP(E66,Table6[#All],7,0))*F66</f>
        <v>#N/A</v>
      </c>
      <c r="AC66" s="15" t="e">
        <f t="shared" ref="AC66:AC97" si="4">(VLOOKUP(E66,$C$4:$J$29,5,0))*F66</f>
        <v>#N/A</v>
      </c>
    </row>
    <row r="67" spans="3:29" x14ac:dyDescent="0.4">
      <c r="C67" s="31"/>
      <c r="D67" s="237"/>
      <c r="E67" s="31"/>
      <c r="F67" s="238"/>
      <c r="G67" s="239"/>
      <c r="J67" s="42"/>
      <c r="K67" s="15"/>
      <c r="Y67" s="46" t="e">
        <f t="shared" si="2"/>
        <v>#N/A</v>
      </c>
      <c r="Z67" s="47" t="e">
        <f t="shared" si="3"/>
        <v>#N/A</v>
      </c>
      <c r="AA67" s="48" t="e">
        <f>(VLOOKUP(E67,Table6[#All],4,0))/(VLOOKUP(E67,Table6[#All],6,0))*F67</f>
        <v>#N/A</v>
      </c>
      <c r="AB67" s="49" t="e">
        <f>(VLOOKUP(E67,Table6[#All],3,0))/(VLOOKUP(E67,Table6[#All],7,0))*F67</f>
        <v>#N/A</v>
      </c>
      <c r="AC67" s="15" t="e">
        <f t="shared" si="4"/>
        <v>#N/A</v>
      </c>
    </row>
    <row r="68" spans="3:29" x14ac:dyDescent="0.4">
      <c r="C68" s="31"/>
      <c r="D68" s="237"/>
      <c r="E68" s="31"/>
      <c r="F68" s="238"/>
      <c r="G68" s="239"/>
      <c r="J68" s="42"/>
      <c r="K68" s="15"/>
      <c r="Y68" s="46" t="e">
        <f t="shared" si="2"/>
        <v>#N/A</v>
      </c>
      <c r="Z68" s="47" t="e">
        <f t="shared" si="3"/>
        <v>#N/A</v>
      </c>
      <c r="AA68" s="48" t="e">
        <f>(VLOOKUP(E68,Table6[#All],4,0))/(VLOOKUP(E68,Table6[#All],6,0))*F68</f>
        <v>#N/A</v>
      </c>
      <c r="AB68" s="49" t="e">
        <f>(VLOOKUP(E68,Table6[#All],3,0))/(VLOOKUP(E68,Table6[#All],7,0))*F68</f>
        <v>#N/A</v>
      </c>
      <c r="AC68" s="15" t="e">
        <f t="shared" si="4"/>
        <v>#N/A</v>
      </c>
    </row>
    <row r="69" spans="3:29" x14ac:dyDescent="0.4">
      <c r="C69" s="31"/>
      <c r="D69" s="237"/>
      <c r="E69" s="31"/>
      <c r="F69" s="238"/>
      <c r="G69" s="239"/>
      <c r="J69" s="42"/>
      <c r="K69" s="15"/>
      <c r="Y69" s="46" t="e">
        <f t="shared" si="2"/>
        <v>#N/A</v>
      </c>
      <c r="Z69" s="47" t="e">
        <f t="shared" si="3"/>
        <v>#N/A</v>
      </c>
      <c r="AA69" s="48" t="e">
        <f>(VLOOKUP(E69,Table6[#All],4,0))/(VLOOKUP(E69,Table6[#All],6,0))*F69</f>
        <v>#N/A</v>
      </c>
      <c r="AB69" s="49" t="e">
        <f>(VLOOKUP(E69,Table6[#All],3,0))/(VLOOKUP(E69,Table6[#All],7,0))*F69</f>
        <v>#N/A</v>
      </c>
      <c r="AC69" s="15" t="e">
        <f t="shared" si="4"/>
        <v>#N/A</v>
      </c>
    </row>
    <row r="70" spans="3:29" x14ac:dyDescent="0.4">
      <c r="C70" s="31"/>
      <c r="D70" s="237"/>
      <c r="E70" s="31"/>
      <c r="F70" s="238"/>
      <c r="G70" s="239"/>
      <c r="J70" s="42"/>
      <c r="K70" s="15"/>
      <c r="Y70" s="46" t="e">
        <f t="shared" si="2"/>
        <v>#N/A</v>
      </c>
      <c r="Z70" s="47" t="e">
        <f t="shared" si="3"/>
        <v>#N/A</v>
      </c>
      <c r="AA70" s="48" t="e">
        <f>(VLOOKUP(E70,Table6[#All],4,0))/(VLOOKUP(E70,Table6[#All],6,0))*F70</f>
        <v>#N/A</v>
      </c>
      <c r="AB70" s="49" t="e">
        <f>(VLOOKUP(E70,Table6[#All],3,0))/(VLOOKUP(E70,Table6[#All],7,0))*F70</f>
        <v>#N/A</v>
      </c>
      <c r="AC70" s="15" t="e">
        <f t="shared" si="4"/>
        <v>#N/A</v>
      </c>
    </row>
    <row r="71" spans="3:29" x14ac:dyDescent="0.4">
      <c r="C71" s="31"/>
      <c r="D71" s="237"/>
      <c r="E71" s="31"/>
      <c r="F71" s="238"/>
      <c r="G71" s="239"/>
      <c r="J71" s="42"/>
      <c r="K71" s="15"/>
      <c r="Y71" s="46" t="e">
        <f t="shared" si="2"/>
        <v>#N/A</v>
      </c>
      <c r="Z71" s="47" t="e">
        <f t="shared" si="3"/>
        <v>#N/A</v>
      </c>
      <c r="AA71" s="48" t="e">
        <f>(VLOOKUP(E71,Table6[#All],4,0))/(VLOOKUP(E71,Table6[#All],6,0))*F71</f>
        <v>#N/A</v>
      </c>
      <c r="AB71" s="49" t="e">
        <f>(VLOOKUP(E71,Table6[#All],3,0))/(VLOOKUP(E71,Table6[#All],7,0))*F71</f>
        <v>#N/A</v>
      </c>
      <c r="AC71" s="15" t="e">
        <f t="shared" si="4"/>
        <v>#N/A</v>
      </c>
    </row>
    <row r="72" spans="3:29" x14ac:dyDescent="0.4">
      <c r="C72" s="31"/>
      <c r="D72" s="237"/>
      <c r="E72" s="31"/>
      <c r="F72" s="238"/>
      <c r="G72" s="239"/>
      <c r="J72" s="42"/>
      <c r="K72" s="15"/>
      <c r="Y72" s="46" t="e">
        <f t="shared" si="2"/>
        <v>#N/A</v>
      </c>
      <c r="Z72" s="47" t="e">
        <f t="shared" si="3"/>
        <v>#N/A</v>
      </c>
      <c r="AA72" s="48" t="e">
        <f>(VLOOKUP(E72,Table6[#All],4,0))/(VLOOKUP(E72,Table6[#All],6,0))*F72</f>
        <v>#N/A</v>
      </c>
      <c r="AB72" s="49" t="e">
        <f>(VLOOKUP(E72,Table6[#All],3,0))/(VLOOKUP(E72,Table6[#All],7,0))*F72</f>
        <v>#N/A</v>
      </c>
      <c r="AC72" s="15" t="e">
        <f t="shared" si="4"/>
        <v>#N/A</v>
      </c>
    </row>
    <row r="73" spans="3:29" x14ac:dyDescent="0.4">
      <c r="C73" s="31"/>
      <c r="D73" s="237"/>
      <c r="E73" s="31"/>
      <c r="F73" s="238"/>
      <c r="G73" s="239"/>
      <c r="J73" s="42"/>
      <c r="K73" s="15"/>
      <c r="Y73" s="46" t="e">
        <f t="shared" si="2"/>
        <v>#N/A</v>
      </c>
      <c r="Z73" s="47" t="e">
        <f t="shared" si="3"/>
        <v>#N/A</v>
      </c>
      <c r="AA73" s="48" t="e">
        <f>(VLOOKUP(E73,Table6[#All],4,0))/(VLOOKUP(E73,Table6[#All],6,0))*F73</f>
        <v>#N/A</v>
      </c>
      <c r="AB73" s="49" t="e">
        <f>(VLOOKUP(E73,Table6[#All],3,0))/(VLOOKUP(E73,Table6[#All],7,0))*F73</f>
        <v>#N/A</v>
      </c>
      <c r="AC73" s="15" t="e">
        <f t="shared" si="4"/>
        <v>#N/A</v>
      </c>
    </row>
    <row r="74" spans="3:29" x14ac:dyDescent="0.4">
      <c r="C74" s="31"/>
      <c r="D74" s="237"/>
      <c r="E74" s="31"/>
      <c r="F74" s="238"/>
      <c r="G74" s="239"/>
      <c r="J74" s="42"/>
      <c r="K74" s="15"/>
      <c r="Y74" s="46" t="e">
        <f t="shared" si="2"/>
        <v>#N/A</v>
      </c>
      <c r="Z74" s="47" t="e">
        <f t="shared" si="3"/>
        <v>#N/A</v>
      </c>
      <c r="AA74" s="48" t="e">
        <f>(VLOOKUP(E74,Table6[#All],4,0))/(VLOOKUP(E74,Table6[#All],6,0))*F74</f>
        <v>#N/A</v>
      </c>
      <c r="AB74" s="49" t="e">
        <f>(VLOOKUP(E74,Table6[#All],3,0))/(VLOOKUP(E74,Table6[#All],7,0))*F74</f>
        <v>#N/A</v>
      </c>
      <c r="AC74" s="15" t="e">
        <f t="shared" si="4"/>
        <v>#N/A</v>
      </c>
    </row>
    <row r="75" spans="3:29" x14ac:dyDescent="0.4">
      <c r="C75" s="31"/>
      <c r="D75" s="237"/>
      <c r="E75" s="31"/>
      <c r="F75" s="238"/>
      <c r="G75" s="239"/>
      <c r="J75" s="42"/>
      <c r="K75" s="15"/>
      <c r="Y75" s="46" t="e">
        <f t="shared" si="2"/>
        <v>#N/A</v>
      </c>
      <c r="Z75" s="47" t="e">
        <f t="shared" si="3"/>
        <v>#N/A</v>
      </c>
      <c r="AA75" s="48" t="e">
        <f>(VLOOKUP(E75,Table6[#All],4,0))/(VLOOKUP(E75,Table6[#All],6,0))*F75</f>
        <v>#N/A</v>
      </c>
      <c r="AB75" s="49" t="e">
        <f>(VLOOKUP(E75,Table6[#All],3,0))/(VLOOKUP(E75,Table6[#All],7,0))*F75</f>
        <v>#N/A</v>
      </c>
      <c r="AC75" s="15" t="e">
        <f t="shared" si="4"/>
        <v>#N/A</v>
      </c>
    </row>
    <row r="76" spans="3:29" x14ac:dyDescent="0.4">
      <c r="C76" s="31"/>
      <c r="D76" s="237"/>
      <c r="E76" s="31"/>
      <c r="F76" s="238"/>
      <c r="G76" s="239"/>
      <c r="J76" s="42"/>
      <c r="K76" s="15"/>
      <c r="Y76" s="46" t="e">
        <f t="shared" si="2"/>
        <v>#N/A</v>
      </c>
      <c r="Z76" s="47" t="e">
        <f t="shared" si="3"/>
        <v>#N/A</v>
      </c>
      <c r="AA76" s="48" t="e">
        <f>(VLOOKUP(E76,Table6[#All],4,0))/(VLOOKUP(E76,Table6[#All],6,0))*F76</f>
        <v>#N/A</v>
      </c>
      <c r="AB76" s="49" t="e">
        <f>(VLOOKUP(E76,Table6[#All],3,0))/(VLOOKUP(E76,Table6[#All],7,0))*F76</f>
        <v>#N/A</v>
      </c>
      <c r="AC76" s="15" t="e">
        <f t="shared" si="4"/>
        <v>#N/A</v>
      </c>
    </row>
    <row r="77" spans="3:29" x14ac:dyDescent="0.4">
      <c r="C77" s="31"/>
      <c r="D77" s="237"/>
      <c r="E77" s="31"/>
      <c r="F77" s="238"/>
      <c r="G77" s="239"/>
      <c r="J77" s="42"/>
      <c r="K77" s="15"/>
      <c r="M77" s="42"/>
      <c r="Y77" s="46" t="e">
        <f t="shared" si="2"/>
        <v>#N/A</v>
      </c>
      <c r="Z77" s="47" t="e">
        <f t="shared" si="3"/>
        <v>#N/A</v>
      </c>
      <c r="AA77" s="48" t="e">
        <f>(VLOOKUP(E77,Table6[#All],4,0))/(VLOOKUP(E77,Table6[#All],6,0))*F77</f>
        <v>#N/A</v>
      </c>
      <c r="AB77" s="49" t="e">
        <f>(VLOOKUP(E77,Table6[#All],3,0))/(VLOOKUP(E77,Table6[#All],7,0))*F77</f>
        <v>#N/A</v>
      </c>
      <c r="AC77" s="15" t="e">
        <f t="shared" si="4"/>
        <v>#N/A</v>
      </c>
    </row>
    <row r="78" spans="3:29" x14ac:dyDescent="0.4">
      <c r="C78" s="31"/>
      <c r="D78" s="237"/>
      <c r="E78" s="31"/>
      <c r="F78" s="238"/>
      <c r="G78" s="239"/>
      <c r="J78" s="42"/>
      <c r="K78" s="15"/>
      <c r="M78" s="42"/>
      <c r="Y78" s="46" t="e">
        <f t="shared" si="2"/>
        <v>#N/A</v>
      </c>
      <c r="Z78" s="47" t="e">
        <f t="shared" si="3"/>
        <v>#N/A</v>
      </c>
      <c r="AA78" s="48" t="e">
        <f>(VLOOKUP(E78,Table6[#All],4,0))/(VLOOKUP(E78,Table6[#All],6,0))*F78</f>
        <v>#N/A</v>
      </c>
      <c r="AB78" s="49" t="e">
        <f>(VLOOKUP(E78,Table6[#All],3,0))/(VLOOKUP(E78,Table6[#All],7,0))*F78</f>
        <v>#N/A</v>
      </c>
      <c r="AC78" s="15" t="e">
        <f t="shared" si="4"/>
        <v>#N/A</v>
      </c>
    </row>
    <row r="79" spans="3:29" x14ac:dyDescent="0.4">
      <c r="C79" s="31"/>
      <c r="D79" s="237"/>
      <c r="E79" s="31"/>
      <c r="F79" s="238"/>
      <c r="G79" s="239"/>
      <c r="J79" s="42"/>
      <c r="K79" s="15"/>
      <c r="M79" s="42"/>
      <c r="Y79" s="46" t="e">
        <f t="shared" si="2"/>
        <v>#N/A</v>
      </c>
      <c r="Z79" s="47" t="e">
        <f t="shared" si="3"/>
        <v>#N/A</v>
      </c>
      <c r="AA79" s="48" t="e">
        <f>(VLOOKUP(E79,Table6[#All],4,0))/(VLOOKUP(E79,Table6[#All],6,0))*F79</f>
        <v>#N/A</v>
      </c>
      <c r="AB79" s="49" t="e">
        <f>(VLOOKUP(E79,Table6[#All],3,0))/(VLOOKUP(E79,Table6[#All],7,0))*F79</f>
        <v>#N/A</v>
      </c>
      <c r="AC79" s="15" t="e">
        <f t="shared" si="4"/>
        <v>#N/A</v>
      </c>
    </row>
    <row r="80" spans="3:29" x14ac:dyDescent="0.4">
      <c r="C80" s="31"/>
      <c r="D80" s="237"/>
      <c r="E80" s="31"/>
      <c r="F80" s="238"/>
      <c r="G80" s="239"/>
      <c r="J80" s="42"/>
      <c r="K80" s="15"/>
      <c r="M80" s="42"/>
      <c r="Y80" s="46" t="e">
        <f t="shared" si="2"/>
        <v>#N/A</v>
      </c>
      <c r="Z80" s="47" t="e">
        <f t="shared" si="3"/>
        <v>#N/A</v>
      </c>
      <c r="AA80" s="48" t="e">
        <f>(VLOOKUP(E80,Table6[#All],4,0))/(VLOOKUP(E80,Table6[#All],6,0))*F80</f>
        <v>#N/A</v>
      </c>
      <c r="AB80" s="49" t="e">
        <f>(VLOOKUP(E80,Table6[#All],3,0))/(VLOOKUP(E80,Table6[#All],7,0))*F80</f>
        <v>#N/A</v>
      </c>
      <c r="AC80" s="15" t="e">
        <f t="shared" si="4"/>
        <v>#N/A</v>
      </c>
    </row>
    <row r="81" spans="3:29" x14ac:dyDescent="0.4">
      <c r="C81" s="31"/>
      <c r="D81" s="237"/>
      <c r="E81" s="31"/>
      <c r="F81" s="238"/>
      <c r="G81" s="239"/>
      <c r="J81" s="42"/>
      <c r="K81" s="15"/>
      <c r="M81" s="42"/>
      <c r="Y81" s="46" t="e">
        <f t="shared" si="2"/>
        <v>#N/A</v>
      </c>
      <c r="Z81" s="47" t="e">
        <f t="shared" si="3"/>
        <v>#N/A</v>
      </c>
      <c r="AA81" s="48" t="e">
        <f>(VLOOKUP(E81,Table6[#All],4,0))/(VLOOKUP(E81,Table6[#All],6,0))*F81</f>
        <v>#N/A</v>
      </c>
      <c r="AB81" s="49" t="e">
        <f>(VLOOKUP(E81,Table6[#All],3,0))/(VLOOKUP(E81,Table6[#All],7,0))*F81</f>
        <v>#N/A</v>
      </c>
      <c r="AC81" s="15" t="e">
        <f t="shared" si="4"/>
        <v>#N/A</v>
      </c>
    </row>
    <row r="82" spans="3:29" x14ac:dyDescent="0.4">
      <c r="C82" s="31"/>
      <c r="D82" s="237"/>
      <c r="E82" s="31"/>
      <c r="F82" s="238"/>
      <c r="G82" s="239"/>
      <c r="J82" s="42"/>
      <c r="K82" s="15"/>
      <c r="M82" s="42"/>
      <c r="Y82" s="46" t="e">
        <f t="shared" si="2"/>
        <v>#N/A</v>
      </c>
      <c r="Z82" s="47" t="e">
        <f t="shared" si="3"/>
        <v>#N/A</v>
      </c>
      <c r="AA82" s="48" t="e">
        <f>(VLOOKUP(E82,Table6[#All],4,0))/(VLOOKUP(E82,Table6[#All],6,0))*F82</f>
        <v>#N/A</v>
      </c>
      <c r="AB82" s="49" t="e">
        <f>(VLOOKUP(E82,Table6[#All],3,0))/(VLOOKUP(E82,Table6[#All],7,0))*F82</f>
        <v>#N/A</v>
      </c>
      <c r="AC82" s="15" t="e">
        <f t="shared" si="4"/>
        <v>#N/A</v>
      </c>
    </row>
    <row r="83" spans="3:29" x14ac:dyDescent="0.4">
      <c r="C83" s="31"/>
      <c r="D83" s="237"/>
      <c r="E83" s="31"/>
      <c r="F83" s="238"/>
      <c r="G83" s="239"/>
      <c r="J83" s="42"/>
      <c r="K83" s="15"/>
      <c r="M83" s="42"/>
      <c r="Y83" s="46" t="e">
        <f t="shared" si="2"/>
        <v>#N/A</v>
      </c>
      <c r="Z83" s="47" t="e">
        <f t="shared" si="3"/>
        <v>#N/A</v>
      </c>
      <c r="AA83" s="48" t="e">
        <f>(VLOOKUP(E83,Table6[#All],4,0))/(VLOOKUP(E83,Table6[#All],6,0))*F83</f>
        <v>#N/A</v>
      </c>
      <c r="AB83" s="49" t="e">
        <f>(VLOOKUP(E83,Table6[#All],3,0))/(VLOOKUP(E83,Table6[#All],7,0))*F83</f>
        <v>#N/A</v>
      </c>
      <c r="AC83" s="15" t="e">
        <f t="shared" si="4"/>
        <v>#N/A</v>
      </c>
    </row>
    <row r="84" spans="3:29" x14ac:dyDescent="0.4">
      <c r="C84" s="31"/>
      <c r="D84" s="237"/>
      <c r="E84" s="31"/>
      <c r="F84" s="238"/>
      <c r="G84" s="239"/>
      <c r="J84" s="42"/>
      <c r="K84" s="15"/>
      <c r="M84" s="42"/>
      <c r="Y84" s="46" t="e">
        <f t="shared" si="2"/>
        <v>#N/A</v>
      </c>
      <c r="Z84" s="47" t="e">
        <f t="shared" si="3"/>
        <v>#N/A</v>
      </c>
      <c r="AA84" s="48" t="e">
        <f>(VLOOKUP(E84,Table6[#All],4,0))/(VLOOKUP(E84,Table6[#All],6,0))*F84</f>
        <v>#N/A</v>
      </c>
      <c r="AB84" s="49" t="e">
        <f>(VLOOKUP(E84,Table6[#All],3,0))/(VLOOKUP(E84,Table6[#All],7,0))*F84</f>
        <v>#N/A</v>
      </c>
      <c r="AC84" s="15" t="e">
        <f t="shared" si="4"/>
        <v>#N/A</v>
      </c>
    </row>
    <row r="85" spans="3:29" x14ac:dyDescent="0.4">
      <c r="C85" s="31"/>
      <c r="D85" s="237"/>
      <c r="E85" s="31"/>
      <c r="F85" s="238"/>
      <c r="G85" s="239"/>
      <c r="J85" s="42"/>
      <c r="K85" s="15"/>
      <c r="M85" s="42"/>
      <c r="Y85" s="46" t="e">
        <f t="shared" si="2"/>
        <v>#N/A</v>
      </c>
      <c r="Z85" s="47" t="e">
        <f t="shared" si="3"/>
        <v>#N/A</v>
      </c>
      <c r="AA85" s="48" t="e">
        <f>(VLOOKUP(E85,Table6[#All],4,0))/(VLOOKUP(E85,Table6[#All],6,0))*F85</f>
        <v>#N/A</v>
      </c>
      <c r="AB85" s="49" t="e">
        <f>(VLOOKUP(E85,Table6[#All],3,0))/(VLOOKUP(E85,Table6[#All],7,0))*F85</f>
        <v>#N/A</v>
      </c>
      <c r="AC85" s="15" t="e">
        <f t="shared" si="4"/>
        <v>#N/A</v>
      </c>
    </row>
    <row r="86" spans="3:29" x14ac:dyDescent="0.4">
      <c r="C86" s="31"/>
      <c r="D86" s="237"/>
      <c r="E86" s="31"/>
      <c r="F86" s="238"/>
      <c r="G86" s="239"/>
      <c r="J86" s="42"/>
      <c r="K86" s="15"/>
      <c r="M86" s="42"/>
      <c r="Y86" s="46" t="e">
        <f t="shared" si="2"/>
        <v>#N/A</v>
      </c>
      <c r="Z86" s="47" t="e">
        <f t="shared" si="3"/>
        <v>#N/A</v>
      </c>
      <c r="AA86" s="48" t="e">
        <f>(VLOOKUP(E86,Table6[#All],4,0))/(VLOOKUP(E86,Table6[#All],6,0))*F86</f>
        <v>#N/A</v>
      </c>
      <c r="AB86" s="49" t="e">
        <f>(VLOOKUP(E86,Table6[#All],3,0))/(VLOOKUP(E86,Table6[#All],7,0))*F86</f>
        <v>#N/A</v>
      </c>
      <c r="AC86" s="15" t="e">
        <f t="shared" si="4"/>
        <v>#N/A</v>
      </c>
    </row>
    <row r="87" spans="3:29" x14ac:dyDescent="0.4">
      <c r="C87" s="31"/>
      <c r="D87" s="237"/>
      <c r="E87" s="31"/>
      <c r="F87" s="238"/>
      <c r="G87" s="239"/>
      <c r="J87" s="42"/>
      <c r="K87" s="15"/>
      <c r="Y87" s="46" t="e">
        <f t="shared" si="2"/>
        <v>#N/A</v>
      </c>
      <c r="Z87" s="47" t="e">
        <f t="shared" si="3"/>
        <v>#N/A</v>
      </c>
      <c r="AA87" s="48" t="e">
        <f>(VLOOKUP(E87,Table6[#All],4,0))/(VLOOKUP(E87,Table6[#All],6,0))*F87</f>
        <v>#N/A</v>
      </c>
      <c r="AB87" s="49" t="e">
        <f>(VLOOKUP(E87,Table6[#All],3,0))/(VLOOKUP(E87,Table6[#All],7,0))*F87</f>
        <v>#N/A</v>
      </c>
      <c r="AC87" s="15" t="e">
        <f t="shared" si="4"/>
        <v>#N/A</v>
      </c>
    </row>
    <row r="88" spans="3:29" x14ac:dyDescent="0.4">
      <c r="C88" s="31"/>
      <c r="D88" s="237"/>
      <c r="E88" s="31"/>
      <c r="F88" s="238"/>
      <c r="G88" s="239"/>
      <c r="J88" s="42"/>
      <c r="K88" s="15"/>
      <c r="Y88" s="46" t="e">
        <f t="shared" si="2"/>
        <v>#N/A</v>
      </c>
      <c r="Z88" s="47" t="e">
        <f t="shared" si="3"/>
        <v>#N/A</v>
      </c>
      <c r="AA88" s="48" t="e">
        <f>(VLOOKUP(E88,Table6[#All],4,0))/(VLOOKUP(E88,Table6[#All],6,0))*F88</f>
        <v>#N/A</v>
      </c>
      <c r="AB88" s="49" t="e">
        <f>(VLOOKUP(E88,Table6[#All],3,0))/(VLOOKUP(E88,Table6[#All],7,0))*F88</f>
        <v>#N/A</v>
      </c>
      <c r="AC88" s="15" t="e">
        <f t="shared" si="4"/>
        <v>#N/A</v>
      </c>
    </row>
    <row r="89" spans="3:29" x14ac:dyDescent="0.4">
      <c r="C89" s="31"/>
      <c r="D89" s="237"/>
      <c r="E89" s="31"/>
      <c r="F89" s="238"/>
      <c r="G89" s="239"/>
      <c r="J89" s="42"/>
      <c r="K89" s="15"/>
      <c r="Y89" s="46" t="e">
        <f t="shared" si="2"/>
        <v>#N/A</v>
      </c>
      <c r="Z89" s="47" t="e">
        <f t="shared" si="3"/>
        <v>#N/A</v>
      </c>
      <c r="AA89" s="48" t="e">
        <f>(VLOOKUP(E89,Table6[#All],4,0))/(VLOOKUP(E89,Table6[#All],6,0))*F89</f>
        <v>#N/A</v>
      </c>
      <c r="AB89" s="49" t="e">
        <f>(VLOOKUP(E89,Table6[#All],3,0))/(VLOOKUP(E89,Table6[#All],7,0))*F89</f>
        <v>#N/A</v>
      </c>
      <c r="AC89" s="15" t="e">
        <f t="shared" si="4"/>
        <v>#N/A</v>
      </c>
    </row>
    <row r="90" spans="3:29" x14ac:dyDescent="0.4">
      <c r="C90" s="31"/>
      <c r="D90" s="237"/>
      <c r="E90" s="31"/>
      <c r="F90" s="238"/>
      <c r="G90" s="239"/>
      <c r="J90" s="42"/>
      <c r="K90" s="15"/>
      <c r="Y90" s="46" t="e">
        <f t="shared" si="2"/>
        <v>#N/A</v>
      </c>
      <c r="Z90" s="47" t="e">
        <f t="shared" si="3"/>
        <v>#N/A</v>
      </c>
      <c r="AA90" s="48" t="e">
        <f>(VLOOKUP(E90,Table6[#All],4,0))/(VLOOKUP(E90,Table6[#All],6,0))*F90</f>
        <v>#N/A</v>
      </c>
      <c r="AB90" s="49" t="e">
        <f>(VLOOKUP(E90,Table6[#All],3,0))/(VLOOKUP(E90,Table6[#All],7,0))*F90</f>
        <v>#N/A</v>
      </c>
      <c r="AC90" s="15" t="e">
        <f t="shared" si="4"/>
        <v>#N/A</v>
      </c>
    </row>
    <row r="91" spans="3:29" x14ac:dyDescent="0.4">
      <c r="C91" s="31"/>
      <c r="D91" s="237"/>
      <c r="E91" s="31"/>
      <c r="F91" s="238"/>
      <c r="G91" s="239"/>
      <c r="J91" s="42"/>
      <c r="K91" s="15"/>
      <c r="Y91" s="46" t="e">
        <f t="shared" si="2"/>
        <v>#N/A</v>
      </c>
      <c r="Z91" s="47" t="e">
        <f t="shared" si="3"/>
        <v>#N/A</v>
      </c>
      <c r="AA91" s="48" t="e">
        <f>(VLOOKUP(E91,Table6[#All],4,0))/(VLOOKUP(E91,Table6[#All],6,0))*F91</f>
        <v>#N/A</v>
      </c>
      <c r="AB91" s="49" t="e">
        <f>(VLOOKUP(E91,Table6[#All],3,0))/(VLOOKUP(E91,Table6[#All],7,0))*F91</f>
        <v>#N/A</v>
      </c>
      <c r="AC91" s="15" t="e">
        <f t="shared" si="4"/>
        <v>#N/A</v>
      </c>
    </row>
    <row r="92" spans="3:29" x14ac:dyDescent="0.4">
      <c r="C92" s="31"/>
      <c r="D92" s="237"/>
      <c r="E92" s="31"/>
      <c r="F92" s="238"/>
      <c r="G92" s="239"/>
      <c r="J92" s="42"/>
      <c r="K92" s="15"/>
      <c r="Y92" s="46" t="e">
        <f t="shared" si="2"/>
        <v>#N/A</v>
      </c>
      <c r="Z92" s="47" t="e">
        <f t="shared" si="3"/>
        <v>#N/A</v>
      </c>
      <c r="AA92" s="48" t="e">
        <f>(VLOOKUP(E92,Table6[#All],4,0))/(VLOOKUP(E92,Table6[#All],6,0))*F92</f>
        <v>#N/A</v>
      </c>
      <c r="AB92" s="49" t="e">
        <f>(VLOOKUP(E92,Table6[#All],3,0))/(VLOOKUP(E92,Table6[#All],7,0))*F92</f>
        <v>#N/A</v>
      </c>
      <c r="AC92" s="15" t="e">
        <f t="shared" si="4"/>
        <v>#N/A</v>
      </c>
    </row>
    <row r="93" spans="3:29" x14ac:dyDescent="0.4">
      <c r="C93" s="31"/>
      <c r="D93" s="237"/>
      <c r="E93" s="31"/>
      <c r="F93" s="238"/>
      <c r="G93" s="239"/>
      <c r="J93" s="42"/>
      <c r="K93" s="15"/>
      <c r="Y93" s="46" t="e">
        <f t="shared" si="2"/>
        <v>#N/A</v>
      </c>
      <c r="Z93" s="47" t="e">
        <f t="shared" si="3"/>
        <v>#N/A</v>
      </c>
      <c r="AA93" s="48" t="e">
        <f>(VLOOKUP(E93,Table6[#All],4,0))/(VLOOKUP(E93,Table6[#All],6,0))*F93</f>
        <v>#N/A</v>
      </c>
      <c r="AB93" s="49" t="e">
        <f>(VLOOKUP(E93,Table6[#All],3,0))/(VLOOKUP(E93,Table6[#All],7,0))*F93</f>
        <v>#N/A</v>
      </c>
      <c r="AC93" s="15" t="e">
        <f t="shared" si="4"/>
        <v>#N/A</v>
      </c>
    </row>
    <row r="94" spans="3:29" x14ac:dyDescent="0.4">
      <c r="C94" s="31"/>
      <c r="D94" s="237"/>
      <c r="E94" s="31"/>
      <c r="F94" s="238"/>
      <c r="G94" s="239"/>
      <c r="J94" s="42"/>
      <c r="K94" s="15"/>
      <c r="Y94" s="46" t="e">
        <f t="shared" si="2"/>
        <v>#N/A</v>
      </c>
      <c r="Z94" s="47" t="e">
        <f t="shared" si="3"/>
        <v>#N/A</v>
      </c>
      <c r="AA94" s="48" t="e">
        <f>(VLOOKUP(E94,Table6[#All],4,0))/(VLOOKUP(E94,Table6[#All],6,0))*F94</f>
        <v>#N/A</v>
      </c>
      <c r="AB94" s="49" t="e">
        <f>(VLOOKUP(E94,Table6[#All],3,0))/(VLOOKUP(E94,Table6[#All],7,0))*F94</f>
        <v>#N/A</v>
      </c>
      <c r="AC94" s="15" t="e">
        <f t="shared" si="4"/>
        <v>#N/A</v>
      </c>
    </row>
    <row r="95" spans="3:29" x14ac:dyDescent="0.4">
      <c r="C95" s="31"/>
      <c r="D95" s="237"/>
      <c r="E95" s="31"/>
      <c r="F95" s="238"/>
      <c r="G95" s="239"/>
      <c r="J95" s="42"/>
      <c r="K95" s="15"/>
      <c r="Y95" s="46" t="e">
        <f t="shared" si="2"/>
        <v>#N/A</v>
      </c>
      <c r="Z95" s="47" t="e">
        <f t="shared" si="3"/>
        <v>#N/A</v>
      </c>
      <c r="AA95" s="48" t="e">
        <f>(VLOOKUP(E95,Table6[#All],4,0))/(VLOOKUP(E95,Table6[#All],6,0))*F95</f>
        <v>#N/A</v>
      </c>
      <c r="AB95" s="49" t="e">
        <f>(VLOOKUP(E95,Table6[#All],3,0))/(VLOOKUP(E95,Table6[#All],7,0))*F95</f>
        <v>#N/A</v>
      </c>
      <c r="AC95" s="15" t="e">
        <f t="shared" si="4"/>
        <v>#N/A</v>
      </c>
    </row>
    <row r="96" spans="3:29" x14ac:dyDescent="0.4">
      <c r="C96" s="31"/>
      <c r="D96" s="237"/>
      <c r="E96" s="31"/>
      <c r="F96" s="238"/>
      <c r="G96" s="239"/>
      <c r="J96" s="42"/>
      <c r="K96" s="15"/>
      <c r="Y96" s="46" t="e">
        <f t="shared" si="2"/>
        <v>#N/A</v>
      </c>
      <c r="Z96" s="47" t="e">
        <f t="shared" si="3"/>
        <v>#N/A</v>
      </c>
      <c r="AA96" s="48" t="e">
        <f>(VLOOKUP(E96,Table6[#All],4,0))/(VLOOKUP(E96,Table6[#All],6,0))*F96</f>
        <v>#N/A</v>
      </c>
      <c r="AB96" s="49" t="e">
        <f>(VLOOKUP(E96,Table6[#All],3,0))/(VLOOKUP(E96,Table6[#All],7,0))*F96</f>
        <v>#N/A</v>
      </c>
      <c r="AC96" s="15" t="e">
        <f t="shared" si="4"/>
        <v>#N/A</v>
      </c>
    </row>
    <row r="97" spans="3:29" x14ac:dyDescent="0.4">
      <c r="C97" s="31"/>
      <c r="D97" s="237"/>
      <c r="E97" s="31"/>
      <c r="F97" s="238"/>
      <c r="G97" s="239"/>
      <c r="J97" s="42"/>
      <c r="K97" s="15"/>
      <c r="Y97" s="46" t="e">
        <f t="shared" si="2"/>
        <v>#N/A</v>
      </c>
      <c r="Z97" s="47" t="e">
        <f t="shared" si="3"/>
        <v>#N/A</v>
      </c>
      <c r="AA97" s="48" t="e">
        <f>(VLOOKUP(E97,Table6[#All],4,0))/(VLOOKUP(E97,Table6[#All],6,0))*F97</f>
        <v>#N/A</v>
      </c>
      <c r="AB97" s="49" t="e">
        <f>(VLOOKUP(E97,Table6[#All],3,0))/(VLOOKUP(E97,Table6[#All],7,0))*F97</f>
        <v>#N/A</v>
      </c>
      <c r="AC97" s="15" t="e">
        <f t="shared" si="4"/>
        <v>#N/A</v>
      </c>
    </row>
    <row r="98" spans="3:29" x14ac:dyDescent="0.4">
      <c r="C98" s="31"/>
      <c r="D98" s="237"/>
      <c r="E98" s="31"/>
      <c r="F98" s="238"/>
      <c r="G98" s="239"/>
      <c r="J98" s="42"/>
      <c r="K98" s="15"/>
      <c r="Y98" s="46" t="e">
        <f t="shared" si="2"/>
        <v>#N/A</v>
      </c>
      <c r="Z98" s="47" t="e">
        <f t="shared" ref="Z98:Z129" si="5">(VLOOKUP(E98,$C$4:$J$29,4,0))*(VLOOKUP(E98,$C$4:$J$29,5,0))*F98*100</f>
        <v>#N/A</v>
      </c>
      <c r="AA98" s="48" t="e">
        <f>(VLOOKUP(E98,Table6[#All],4,0))/(VLOOKUP(E98,Table6[#All],6,0))*F98</f>
        <v>#N/A</v>
      </c>
      <c r="AB98" s="49" t="e">
        <f>(VLOOKUP(E98,Table6[#All],3,0))/(VLOOKUP(E98,Table6[#All],7,0))*F98</f>
        <v>#N/A</v>
      </c>
      <c r="AC98" s="15" t="e">
        <f t="shared" ref="AC98:AC129" si="6">(VLOOKUP(E98,$C$4:$J$29,5,0))*F98</f>
        <v>#N/A</v>
      </c>
    </row>
    <row r="99" spans="3:29" x14ac:dyDescent="0.4">
      <c r="C99" s="31"/>
      <c r="D99" s="237"/>
      <c r="E99" s="31"/>
      <c r="F99" s="238"/>
      <c r="G99" s="239"/>
      <c r="J99" s="42"/>
      <c r="K99" s="15"/>
      <c r="Y99" s="46" t="e">
        <f t="shared" ref="Y99:Y150" si="7">(VLOOKUP(E99, $C$4:$J$29, 8, 0))/100*F99</f>
        <v>#N/A</v>
      </c>
      <c r="Z99" s="47" t="e">
        <f t="shared" si="5"/>
        <v>#N/A</v>
      </c>
      <c r="AA99" s="48" t="e">
        <f>(VLOOKUP(E99,Table6[#All],4,0))/(VLOOKUP(E99,Table6[#All],6,0))*F99</f>
        <v>#N/A</v>
      </c>
      <c r="AB99" s="49" t="e">
        <f>(VLOOKUP(E99,Table6[#All],3,0))/(VLOOKUP(E99,Table6[#All],7,0))*F99</f>
        <v>#N/A</v>
      </c>
      <c r="AC99" s="15" t="e">
        <f t="shared" si="6"/>
        <v>#N/A</v>
      </c>
    </row>
    <row r="100" spans="3:29" x14ac:dyDescent="0.4">
      <c r="C100" s="31"/>
      <c r="D100" s="237"/>
      <c r="E100" s="31"/>
      <c r="F100" s="238"/>
      <c r="G100" s="239"/>
      <c r="J100" s="42"/>
      <c r="K100" s="15"/>
      <c r="Y100" s="46" t="e">
        <f t="shared" si="7"/>
        <v>#N/A</v>
      </c>
      <c r="Z100" s="47" t="e">
        <f t="shared" si="5"/>
        <v>#N/A</v>
      </c>
      <c r="AA100" s="48" t="e">
        <f>(VLOOKUP(E100,Table6[#All],4,0))/(VLOOKUP(E100,Table6[#All],6,0))*F100</f>
        <v>#N/A</v>
      </c>
      <c r="AB100" s="49" t="e">
        <f>(VLOOKUP(E100,Table6[#All],3,0))/(VLOOKUP(E100,Table6[#All],7,0))*F100</f>
        <v>#N/A</v>
      </c>
      <c r="AC100" s="15" t="e">
        <f t="shared" si="6"/>
        <v>#N/A</v>
      </c>
    </row>
    <row r="101" spans="3:29" x14ac:dyDescent="0.4">
      <c r="C101" s="31"/>
      <c r="D101" s="237"/>
      <c r="E101" s="31"/>
      <c r="F101" s="238"/>
      <c r="G101" s="239"/>
      <c r="J101" s="42"/>
      <c r="K101" s="15"/>
      <c r="Y101" s="46" t="e">
        <f t="shared" si="7"/>
        <v>#N/A</v>
      </c>
      <c r="Z101" s="47" t="e">
        <f t="shared" si="5"/>
        <v>#N/A</v>
      </c>
      <c r="AA101" s="48" t="e">
        <f>(VLOOKUP(E101,Table6[#All],4,0))/(VLOOKUP(E101,Table6[#All],6,0))*F101</f>
        <v>#N/A</v>
      </c>
      <c r="AB101" s="49" t="e">
        <f>(VLOOKUP(E101,Table6[#All],3,0))/(VLOOKUP(E101,Table6[#All],7,0))*F101</f>
        <v>#N/A</v>
      </c>
      <c r="AC101" s="15" t="e">
        <f t="shared" si="6"/>
        <v>#N/A</v>
      </c>
    </row>
    <row r="102" spans="3:29" x14ac:dyDescent="0.4">
      <c r="C102" s="31"/>
      <c r="D102" s="237"/>
      <c r="E102" s="31"/>
      <c r="F102" s="238"/>
      <c r="G102" s="239"/>
      <c r="J102" s="42"/>
      <c r="K102" s="15"/>
      <c r="Y102" s="46" t="e">
        <f t="shared" si="7"/>
        <v>#N/A</v>
      </c>
      <c r="Z102" s="47" t="e">
        <f t="shared" si="5"/>
        <v>#N/A</v>
      </c>
      <c r="AA102" s="48" t="e">
        <f>(VLOOKUP(E102,Table6[#All],4,0))/(VLOOKUP(E102,Table6[#All],6,0))*F102</f>
        <v>#N/A</v>
      </c>
      <c r="AB102" s="49" t="e">
        <f>(VLOOKUP(E102,Table6[#All],3,0))/(VLOOKUP(E102,Table6[#All],7,0))*F102</f>
        <v>#N/A</v>
      </c>
      <c r="AC102" s="15" t="e">
        <f t="shared" si="6"/>
        <v>#N/A</v>
      </c>
    </row>
    <row r="103" spans="3:29" x14ac:dyDescent="0.4">
      <c r="C103" s="31"/>
      <c r="D103" s="237"/>
      <c r="E103" s="31"/>
      <c r="F103" s="238"/>
      <c r="G103" s="239"/>
      <c r="J103" s="42"/>
      <c r="K103" s="15"/>
      <c r="Y103" s="46" t="e">
        <f t="shared" si="7"/>
        <v>#N/A</v>
      </c>
      <c r="Z103" s="47" t="e">
        <f t="shared" si="5"/>
        <v>#N/A</v>
      </c>
      <c r="AA103" s="48" t="e">
        <f>(VLOOKUP(E103,Table6[#All],4,0))/(VLOOKUP(E103,Table6[#All],6,0))*F103</f>
        <v>#N/A</v>
      </c>
      <c r="AB103" s="49" t="e">
        <f>(VLOOKUP(E103,Table6[#All],3,0))/(VLOOKUP(E103,Table6[#All],7,0))*F103</f>
        <v>#N/A</v>
      </c>
      <c r="AC103" s="15" t="e">
        <f t="shared" si="6"/>
        <v>#N/A</v>
      </c>
    </row>
    <row r="104" spans="3:29" x14ac:dyDescent="0.4">
      <c r="C104" s="31"/>
      <c r="D104" s="237"/>
      <c r="E104" s="31"/>
      <c r="F104" s="238"/>
      <c r="G104" s="239"/>
      <c r="J104" s="42"/>
      <c r="K104" s="15"/>
      <c r="Y104" s="46" t="e">
        <f t="shared" si="7"/>
        <v>#N/A</v>
      </c>
      <c r="Z104" s="47" t="e">
        <f t="shared" si="5"/>
        <v>#N/A</v>
      </c>
      <c r="AA104" s="48" t="e">
        <f>(VLOOKUP(E104,Table6[#All],4,0))/(VLOOKUP(E104,Table6[#All],6,0))*F104</f>
        <v>#N/A</v>
      </c>
      <c r="AB104" s="49" t="e">
        <f>(VLOOKUP(E104,Table6[#All],3,0))/(VLOOKUP(E104,Table6[#All],7,0))*F104</f>
        <v>#N/A</v>
      </c>
      <c r="AC104" s="15" t="e">
        <f t="shared" si="6"/>
        <v>#N/A</v>
      </c>
    </row>
    <row r="105" spans="3:29" x14ac:dyDescent="0.4">
      <c r="C105" s="31"/>
      <c r="D105" s="237"/>
      <c r="E105" s="31"/>
      <c r="F105" s="238"/>
      <c r="G105" s="239"/>
      <c r="J105" s="42"/>
      <c r="K105" s="15"/>
      <c r="Y105" s="46" t="e">
        <f t="shared" si="7"/>
        <v>#N/A</v>
      </c>
      <c r="Z105" s="47" t="e">
        <f t="shared" si="5"/>
        <v>#N/A</v>
      </c>
      <c r="AA105" s="48" t="e">
        <f>(VLOOKUP(E105,Table6[#All],4,0))/(VLOOKUP(E105,Table6[#All],6,0))*F105</f>
        <v>#N/A</v>
      </c>
      <c r="AB105" s="49" t="e">
        <f>(VLOOKUP(E105,Table6[#All],3,0))/(VLOOKUP(E105,Table6[#All],7,0))*F105</f>
        <v>#N/A</v>
      </c>
      <c r="AC105" s="15" t="e">
        <f t="shared" si="6"/>
        <v>#N/A</v>
      </c>
    </row>
    <row r="106" spans="3:29" x14ac:dyDescent="0.4">
      <c r="C106" s="31"/>
      <c r="D106" s="237"/>
      <c r="E106" s="31"/>
      <c r="F106" s="238"/>
      <c r="G106" s="239"/>
      <c r="J106" s="42"/>
      <c r="K106" s="15"/>
      <c r="Y106" s="46" t="e">
        <f t="shared" si="7"/>
        <v>#N/A</v>
      </c>
      <c r="Z106" s="47" t="e">
        <f t="shared" si="5"/>
        <v>#N/A</v>
      </c>
      <c r="AA106" s="48" t="e">
        <f>(VLOOKUP(E106,Table6[#All],4,0))/(VLOOKUP(E106,Table6[#All],6,0))*F106</f>
        <v>#N/A</v>
      </c>
      <c r="AB106" s="49" t="e">
        <f>(VLOOKUP(E106,Table6[#All],3,0))/(VLOOKUP(E106,Table6[#All],7,0))*F106</f>
        <v>#N/A</v>
      </c>
      <c r="AC106" s="15" t="e">
        <f t="shared" si="6"/>
        <v>#N/A</v>
      </c>
    </row>
    <row r="107" spans="3:29" x14ac:dyDescent="0.4">
      <c r="C107" s="31"/>
      <c r="D107" s="237"/>
      <c r="E107" s="31"/>
      <c r="F107" s="238"/>
      <c r="G107" s="239"/>
      <c r="J107" s="42"/>
      <c r="K107" s="15"/>
      <c r="Y107" s="46" t="e">
        <f t="shared" si="7"/>
        <v>#N/A</v>
      </c>
      <c r="Z107" s="47" t="e">
        <f t="shared" si="5"/>
        <v>#N/A</v>
      </c>
      <c r="AA107" s="48" t="e">
        <f>(VLOOKUP(E107,Table6[#All],4,0))/(VLOOKUP(E107,Table6[#All],6,0))*F107</f>
        <v>#N/A</v>
      </c>
      <c r="AB107" s="49" t="e">
        <f>(VLOOKUP(E107,Table6[#All],3,0))/(VLOOKUP(E107,Table6[#All],7,0))*F107</f>
        <v>#N/A</v>
      </c>
      <c r="AC107" s="15" t="e">
        <f t="shared" si="6"/>
        <v>#N/A</v>
      </c>
    </row>
    <row r="108" spans="3:29" x14ac:dyDescent="0.4">
      <c r="C108" s="31"/>
      <c r="D108" s="237"/>
      <c r="E108" s="31"/>
      <c r="F108" s="238"/>
      <c r="G108" s="239"/>
      <c r="J108" s="42"/>
      <c r="K108" s="15"/>
      <c r="Y108" s="46" t="e">
        <f t="shared" si="7"/>
        <v>#N/A</v>
      </c>
      <c r="Z108" s="47" t="e">
        <f t="shared" si="5"/>
        <v>#N/A</v>
      </c>
      <c r="AA108" s="48" t="e">
        <f>(VLOOKUP(E108,Table6[#All],4,0))/(VLOOKUP(E108,Table6[#All],6,0))*F108</f>
        <v>#N/A</v>
      </c>
      <c r="AB108" s="49" t="e">
        <f>(VLOOKUP(E108,Table6[#All],3,0))/(VLOOKUP(E108,Table6[#All],7,0))*F108</f>
        <v>#N/A</v>
      </c>
      <c r="AC108" s="15" t="e">
        <f t="shared" si="6"/>
        <v>#N/A</v>
      </c>
    </row>
    <row r="109" spans="3:29" x14ac:dyDescent="0.4">
      <c r="C109" s="31"/>
      <c r="D109" s="237"/>
      <c r="E109" s="31"/>
      <c r="F109" s="238"/>
      <c r="G109" s="239"/>
      <c r="J109" s="42"/>
      <c r="K109" s="15"/>
      <c r="Y109" s="46" t="e">
        <f t="shared" si="7"/>
        <v>#N/A</v>
      </c>
      <c r="Z109" s="47" t="e">
        <f t="shared" si="5"/>
        <v>#N/A</v>
      </c>
      <c r="AA109" s="48" t="e">
        <f>(VLOOKUP(E109,Table6[#All],4,0))/(VLOOKUP(E109,Table6[#All],6,0))*F109</f>
        <v>#N/A</v>
      </c>
      <c r="AB109" s="49" t="e">
        <f>(VLOOKUP(E109,Table6[#All],3,0))/(VLOOKUP(E109,Table6[#All],7,0))*F109</f>
        <v>#N/A</v>
      </c>
      <c r="AC109" s="15" t="e">
        <f t="shared" si="6"/>
        <v>#N/A</v>
      </c>
    </row>
    <row r="110" spans="3:29" x14ac:dyDescent="0.4">
      <c r="C110" s="31"/>
      <c r="D110" s="237"/>
      <c r="E110" s="31"/>
      <c r="F110" s="238"/>
      <c r="G110" s="239"/>
      <c r="J110" s="42"/>
      <c r="K110" s="15"/>
      <c r="Y110" s="46" t="e">
        <f t="shared" si="7"/>
        <v>#N/A</v>
      </c>
      <c r="Z110" s="47" t="e">
        <f t="shared" si="5"/>
        <v>#N/A</v>
      </c>
      <c r="AA110" s="48" t="e">
        <f>(VLOOKUP(E110,Table6[#All],4,0))/(VLOOKUP(E110,Table6[#All],6,0))*F110</f>
        <v>#N/A</v>
      </c>
      <c r="AB110" s="49" t="e">
        <f>(VLOOKUP(E110,Table6[#All],3,0))/(VLOOKUP(E110,Table6[#All],7,0))*F110</f>
        <v>#N/A</v>
      </c>
      <c r="AC110" s="15" t="e">
        <f t="shared" si="6"/>
        <v>#N/A</v>
      </c>
    </row>
    <row r="111" spans="3:29" x14ac:dyDescent="0.4">
      <c r="C111" s="31"/>
      <c r="D111" s="237"/>
      <c r="E111" s="31"/>
      <c r="F111" s="238"/>
      <c r="G111" s="239"/>
      <c r="J111" s="42"/>
      <c r="K111" s="15"/>
      <c r="Y111" s="46" t="e">
        <f t="shared" si="7"/>
        <v>#N/A</v>
      </c>
      <c r="Z111" s="47" t="e">
        <f t="shared" si="5"/>
        <v>#N/A</v>
      </c>
      <c r="AA111" s="48" t="e">
        <f>(VLOOKUP(E111,Table6[#All],4,0))/(VLOOKUP(E111,Table6[#All],6,0))*F111</f>
        <v>#N/A</v>
      </c>
      <c r="AB111" s="49" t="e">
        <f>(VLOOKUP(E111,Table6[#All],3,0))/(VLOOKUP(E111,Table6[#All],7,0))*F111</f>
        <v>#N/A</v>
      </c>
      <c r="AC111" s="15" t="e">
        <f t="shared" si="6"/>
        <v>#N/A</v>
      </c>
    </row>
    <row r="112" spans="3:29" x14ac:dyDescent="0.4">
      <c r="C112" s="31"/>
      <c r="D112" s="237"/>
      <c r="E112" s="31"/>
      <c r="F112" s="238"/>
      <c r="G112" s="239"/>
      <c r="J112" s="42"/>
      <c r="K112" s="15"/>
      <c r="Y112" s="46" t="e">
        <f t="shared" si="7"/>
        <v>#N/A</v>
      </c>
      <c r="Z112" s="47" t="e">
        <f t="shared" si="5"/>
        <v>#N/A</v>
      </c>
      <c r="AA112" s="48" t="e">
        <f>(VLOOKUP(E112,Table6[#All],4,0))/(VLOOKUP(E112,Table6[#All],6,0))*F112</f>
        <v>#N/A</v>
      </c>
      <c r="AB112" s="49" t="e">
        <f>(VLOOKUP(E112,Table6[#All],3,0))/(VLOOKUP(E112,Table6[#All],7,0))*F112</f>
        <v>#N/A</v>
      </c>
      <c r="AC112" s="15" t="e">
        <f t="shared" si="6"/>
        <v>#N/A</v>
      </c>
    </row>
    <row r="113" spans="3:29" x14ac:dyDescent="0.4">
      <c r="C113" s="31"/>
      <c r="D113" s="237"/>
      <c r="E113" s="31"/>
      <c r="F113" s="238"/>
      <c r="G113" s="239"/>
      <c r="J113" s="42"/>
      <c r="K113" s="15"/>
      <c r="Y113" s="46" t="e">
        <f t="shared" si="7"/>
        <v>#N/A</v>
      </c>
      <c r="Z113" s="47" t="e">
        <f t="shared" si="5"/>
        <v>#N/A</v>
      </c>
      <c r="AA113" s="48" t="e">
        <f>(VLOOKUP(E113,Table6[#All],4,0))/(VLOOKUP(E113,Table6[#All],6,0))*F113</f>
        <v>#N/A</v>
      </c>
      <c r="AB113" s="49" t="e">
        <f>(VLOOKUP(E113,Table6[#All],3,0))/(VLOOKUP(E113,Table6[#All],7,0))*F113</f>
        <v>#N/A</v>
      </c>
      <c r="AC113" s="15" t="e">
        <f t="shared" si="6"/>
        <v>#N/A</v>
      </c>
    </row>
    <row r="114" spans="3:29" x14ac:dyDescent="0.4">
      <c r="C114" s="31"/>
      <c r="D114" s="237"/>
      <c r="E114" s="31"/>
      <c r="F114" s="238"/>
      <c r="G114" s="239"/>
      <c r="J114" s="42"/>
      <c r="K114" s="15"/>
      <c r="Y114" s="46" t="e">
        <f t="shared" si="7"/>
        <v>#N/A</v>
      </c>
      <c r="Z114" s="47" t="e">
        <f t="shared" si="5"/>
        <v>#N/A</v>
      </c>
      <c r="AA114" s="48" t="e">
        <f>(VLOOKUP(E114,Table6[#All],4,0))/(VLOOKUP(E114,Table6[#All],6,0))*F114</f>
        <v>#N/A</v>
      </c>
      <c r="AB114" s="49" t="e">
        <f>(VLOOKUP(E114,Table6[#All],3,0))/(VLOOKUP(E114,Table6[#All],7,0))*F114</f>
        <v>#N/A</v>
      </c>
      <c r="AC114" s="15" t="e">
        <f t="shared" si="6"/>
        <v>#N/A</v>
      </c>
    </row>
    <row r="115" spans="3:29" x14ac:dyDescent="0.4">
      <c r="C115" s="31"/>
      <c r="D115" s="237"/>
      <c r="E115" s="31"/>
      <c r="F115" s="238"/>
      <c r="G115" s="239"/>
      <c r="J115" s="42"/>
      <c r="K115" s="15"/>
      <c r="Y115" s="46" t="e">
        <f t="shared" si="7"/>
        <v>#N/A</v>
      </c>
      <c r="Z115" s="47" t="e">
        <f t="shared" si="5"/>
        <v>#N/A</v>
      </c>
      <c r="AA115" s="48" t="e">
        <f>(VLOOKUP(E115,Table6[#All],4,0))/(VLOOKUP(E115,Table6[#All],6,0))*F115</f>
        <v>#N/A</v>
      </c>
      <c r="AB115" s="49" t="e">
        <f>(VLOOKUP(E115,Table6[#All],3,0))/(VLOOKUP(E115,Table6[#All],7,0))*F115</f>
        <v>#N/A</v>
      </c>
      <c r="AC115" s="15" t="e">
        <f t="shared" si="6"/>
        <v>#N/A</v>
      </c>
    </row>
    <row r="116" spans="3:29" x14ac:dyDescent="0.4">
      <c r="C116" s="31"/>
      <c r="D116" s="237"/>
      <c r="E116" s="31"/>
      <c r="F116" s="238"/>
      <c r="G116" s="239"/>
      <c r="J116" s="42"/>
      <c r="K116" s="15"/>
      <c r="Y116" s="46" t="e">
        <f t="shared" si="7"/>
        <v>#N/A</v>
      </c>
      <c r="Z116" s="47" t="e">
        <f t="shared" si="5"/>
        <v>#N/A</v>
      </c>
      <c r="AA116" s="48" t="e">
        <f>(VLOOKUP(E116,Table6[#All],4,0))/(VLOOKUP(E116,Table6[#All],6,0))*F116</f>
        <v>#N/A</v>
      </c>
      <c r="AB116" s="49" t="e">
        <f>(VLOOKUP(E116,Table6[#All],3,0))/(VLOOKUP(E116,Table6[#All],7,0))*F116</f>
        <v>#N/A</v>
      </c>
      <c r="AC116" s="15" t="e">
        <f t="shared" si="6"/>
        <v>#N/A</v>
      </c>
    </row>
    <row r="117" spans="3:29" x14ac:dyDescent="0.4">
      <c r="C117" s="31"/>
      <c r="D117" s="237"/>
      <c r="E117" s="31"/>
      <c r="F117" s="238"/>
      <c r="G117" s="239"/>
      <c r="J117" s="42"/>
      <c r="K117" s="15"/>
      <c r="Y117" s="46" t="e">
        <f t="shared" si="7"/>
        <v>#N/A</v>
      </c>
      <c r="Z117" s="47" t="e">
        <f t="shared" si="5"/>
        <v>#N/A</v>
      </c>
      <c r="AA117" s="48" t="e">
        <f>(VLOOKUP(E117,Table6[#All],4,0))/(VLOOKUP(E117,Table6[#All],6,0))*F117</f>
        <v>#N/A</v>
      </c>
      <c r="AB117" s="49" t="e">
        <f>(VLOOKUP(E117,Table6[#All],3,0))/(VLOOKUP(E117,Table6[#All],7,0))*F117</f>
        <v>#N/A</v>
      </c>
      <c r="AC117" s="15" t="e">
        <f t="shared" si="6"/>
        <v>#N/A</v>
      </c>
    </row>
    <row r="118" spans="3:29" x14ac:dyDescent="0.4">
      <c r="C118" s="31"/>
      <c r="D118" s="237"/>
      <c r="E118" s="31"/>
      <c r="F118" s="238"/>
      <c r="G118" s="239"/>
      <c r="J118" s="42"/>
      <c r="K118" s="15"/>
      <c r="Y118" s="46" t="e">
        <f t="shared" si="7"/>
        <v>#N/A</v>
      </c>
      <c r="Z118" s="47" t="e">
        <f t="shared" si="5"/>
        <v>#N/A</v>
      </c>
      <c r="AA118" s="48" t="e">
        <f>(VLOOKUP(E118,Table6[#All],4,0))/(VLOOKUP(E118,Table6[#All],6,0))*F118</f>
        <v>#N/A</v>
      </c>
      <c r="AB118" s="49" t="e">
        <f>(VLOOKUP(E118,Table6[#All],3,0))/(VLOOKUP(E118,Table6[#All],7,0))*F118</f>
        <v>#N/A</v>
      </c>
      <c r="AC118" s="15" t="e">
        <f t="shared" si="6"/>
        <v>#N/A</v>
      </c>
    </row>
    <row r="119" spans="3:29" x14ac:dyDescent="0.4">
      <c r="C119" s="31"/>
      <c r="D119" s="237"/>
      <c r="E119" s="31"/>
      <c r="F119" s="238"/>
      <c r="G119" s="239"/>
      <c r="J119" s="42"/>
      <c r="K119" s="15"/>
      <c r="Y119" s="46" t="e">
        <f t="shared" si="7"/>
        <v>#N/A</v>
      </c>
      <c r="Z119" s="47" t="e">
        <f t="shared" si="5"/>
        <v>#N/A</v>
      </c>
      <c r="AA119" s="48" t="e">
        <f>(VLOOKUP(E119,Table6[#All],4,0))/(VLOOKUP(E119,Table6[#All],6,0))*F119</f>
        <v>#N/A</v>
      </c>
      <c r="AB119" s="49" t="e">
        <f>(VLOOKUP(E119,Table6[#All],3,0))/(VLOOKUP(E119,Table6[#All],7,0))*F119</f>
        <v>#N/A</v>
      </c>
      <c r="AC119" s="15" t="e">
        <f t="shared" si="6"/>
        <v>#N/A</v>
      </c>
    </row>
    <row r="120" spans="3:29" x14ac:dyDescent="0.4">
      <c r="C120" s="31"/>
      <c r="D120" s="237"/>
      <c r="E120" s="31"/>
      <c r="F120" s="238"/>
      <c r="G120" s="239"/>
      <c r="J120" s="42"/>
      <c r="K120" s="15"/>
      <c r="Y120" s="46" t="e">
        <f t="shared" si="7"/>
        <v>#N/A</v>
      </c>
      <c r="Z120" s="47" t="e">
        <f t="shared" si="5"/>
        <v>#N/A</v>
      </c>
      <c r="AA120" s="48" t="e">
        <f>(VLOOKUP(E120,Table6[#All],4,0))/(VLOOKUP(E120,Table6[#All],6,0))*F120</f>
        <v>#N/A</v>
      </c>
      <c r="AB120" s="49" t="e">
        <f>(VLOOKUP(E120,Table6[#All],3,0))/(VLOOKUP(E120,Table6[#All],7,0))*F120</f>
        <v>#N/A</v>
      </c>
      <c r="AC120" s="15" t="e">
        <f t="shared" si="6"/>
        <v>#N/A</v>
      </c>
    </row>
    <row r="121" spans="3:29" x14ac:dyDescent="0.4">
      <c r="C121" s="31"/>
      <c r="D121" s="237"/>
      <c r="E121" s="31"/>
      <c r="F121" s="238"/>
      <c r="G121" s="239"/>
      <c r="J121" s="42"/>
      <c r="K121" s="15"/>
      <c r="Y121" s="46" t="e">
        <f t="shared" si="7"/>
        <v>#N/A</v>
      </c>
      <c r="Z121" s="47" t="e">
        <f t="shared" si="5"/>
        <v>#N/A</v>
      </c>
      <c r="AA121" s="48" t="e">
        <f>(VLOOKUP(E121,Table6[#All],4,0))/(VLOOKUP(E121,Table6[#All],6,0))*F121</f>
        <v>#N/A</v>
      </c>
      <c r="AB121" s="49" t="e">
        <f>(VLOOKUP(E121,Table6[#All],3,0))/(VLOOKUP(E121,Table6[#All],7,0))*F121</f>
        <v>#N/A</v>
      </c>
      <c r="AC121" s="15" t="e">
        <f t="shared" si="6"/>
        <v>#N/A</v>
      </c>
    </row>
    <row r="122" spans="3:29" x14ac:dyDescent="0.4">
      <c r="C122" s="31"/>
      <c r="D122" s="237"/>
      <c r="E122" s="31"/>
      <c r="F122" s="238"/>
      <c r="G122" s="239"/>
      <c r="J122" s="42"/>
      <c r="K122" s="15"/>
      <c r="Y122" s="46" t="e">
        <f t="shared" si="7"/>
        <v>#N/A</v>
      </c>
      <c r="Z122" s="47" t="e">
        <f t="shared" si="5"/>
        <v>#N/A</v>
      </c>
      <c r="AA122" s="48" t="e">
        <f>(VLOOKUP(E122,Table6[#All],4,0))/(VLOOKUP(E122,Table6[#All],6,0))*F122</f>
        <v>#N/A</v>
      </c>
      <c r="AB122" s="49" t="e">
        <f>(VLOOKUP(E122,Table6[#All],3,0))/(VLOOKUP(E122,Table6[#All],7,0))*F122</f>
        <v>#N/A</v>
      </c>
      <c r="AC122" s="15" t="e">
        <f t="shared" si="6"/>
        <v>#N/A</v>
      </c>
    </row>
    <row r="123" spans="3:29" x14ac:dyDescent="0.4">
      <c r="C123" s="31"/>
      <c r="D123" s="237"/>
      <c r="E123" s="31"/>
      <c r="F123" s="238"/>
      <c r="G123" s="239"/>
      <c r="J123" s="42"/>
      <c r="K123" s="15"/>
      <c r="Y123" s="46" t="e">
        <f t="shared" si="7"/>
        <v>#N/A</v>
      </c>
      <c r="Z123" s="47" t="e">
        <f t="shared" si="5"/>
        <v>#N/A</v>
      </c>
      <c r="AA123" s="48" t="e">
        <f>(VLOOKUP(E123,Table6[#All],4,0))/(VLOOKUP(E123,Table6[#All],6,0))*F123</f>
        <v>#N/A</v>
      </c>
      <c r="AB123" s="49" t="e">
        <f>(VLOOKUP(E123,Table6[#All],3,0))/(VLOOKUP(E123,Table6[#All],7,0))*F123</f>
        <v>#N/A</v>
      </c>
      <c r="AC123" s="15" t="e">
        <f t="shared" si="6"/>
        <v>#N/A</v>
      </c>
    </row>
    <row r="124" spans="3:29" x14ac:dyDescent="0.4">
      <c r="C124" s="31"/>
      <c r="D124" s="237"/>
      <c r="E124" s="31"/>
      <c r="F124" s="238"/>
      <c r="G124" s="239"/>
      <c r="J124" s="42"/>
      <c r="K124" s="15"/>
      <c r="Y124" s="46" t="e">
        <f t="shared" si="7"/>
        <v>#N/A</v>
      </c>
      <c r="Z124" s="47" t="e">
        <f t="shared" si="5"/>
        <v>#N/A</v>
      </c>
      <c r="AA124" s="48" t="e">
        <f>(VLOOKUP(E124,Table6[#All],4,0))/(VLOOKUP(E124,Table6[#All],6,0))*F124</f>
        <v>#N/A</v>
      </c>
      <c r="AB124" s="49" t="e">
        <f>(VLOOKUP(E124,Table6[#All],3,0))/(VLOOKUP(E124,Table6[#All],7,0))*F124</f>
        <v>#N/A</v>
      </c>
      <c r="AC124" s="15" t="e">
        <f t="shared" si="6"/>
        <v>#N/A</v>
      </c>
    </row>
    <row r="125" spans="3:29" x14ac:dyDescent="0.4">
      <c r="C125" s="31"/>
      <c r="D125" s="237"/>
      <c r="E125" s="31"/>
      <c r="F125" s="238"/>
      <c r="G125" s="239"/>
      <c r="J125" s="42"/>
      <c r="K125" s="15"/>
      <c r="Y125" s="46" t="e">
        <f t="shared" si="7"/>
        <v>#N/A</v>
      </c>
      <c r="Z125" s="47" t="e">
        <f t="shared" si="5"/>
        <v>#N/A</v>
      </c>
      <c r="AA125" s="48" t="e">
        <f>(VLOOKUP(E125,Table6[#All],4,0))/(VLOOKUP(E125,Table6[#All],6,0))*F125</f>
        <v>#N/A</v>
      </c>
      <c r="AB125" s="49" t="e">
        <f>(VLOOKUP(E125,Table6[#All],3,0))/(VLOOKUP(E125,Table6[#All],7,0))*F125</f>
        <v>#N/A</v>
      </c>
      <c r="AC125" s="15" t="e">
        <f t="shared" si="6"/>
        <v>#N/A</v>
      </c>
    </row>
    <row r="126" spans="3:29" x14ac:dyDescent="0.4">
      <c r="C126" s="31"/>
      <c r="D126" s="237"/>
      <c r="E126" s="31"/>
      <c r="F126" s="238"/>
      <c r="G126" s="239"/>
      <c r="J126" s="42"/>
      <c r="K126" s="15"/>
      <c r="Y126" s="46" t="e">
        <f t="shared" si="7"/>
        <v>#N/A</v>
      </c>
      <c r="Z126" s="47" t="e">
        <f t="shared" si="5"/>
        <v>#N/A</v>
      </c>
      <c r="AA126" s="48" t="e">
        <f>(VLOOKUP(E126,Table6[#All],4,0))/(VLOOKUP(E126,Table6[#All],6,0))*F126</f>
        <v>#N/A</v>
      </c>
      <c r="AB126" s="49" t="e">
        <f>(VLOOKUP(E126,Table6[#All],3,0))/(VLOOKUP(E126,Table6[#All],7,0))*F126</f>
        <v>#N/A</v>
      </c>
      <c r="AC126" s="15" t="e">
        <f t="shared" si="6"/>
        <v>#N/A</v>
      </c>
    </row>
    <row r="127" spans="3:29" x14ac:dyDescent="0.4">
      <c r="C127" s="31"/>
      <c r="D127" s="237"/>
      <c r="E127" s="31"/>
      <c r="F127" s="238"/>
      <c r="G127" s="239"/>
      <c r="J127" s="42"/>
      <c r="K127" s="15"/>
      <c r="Y127" s="46" t="e">
        <f t="shared" si="7"/>
        <v>#N/A</v>
      </c>
      <c r="Z127" s="47" t="e">
        <f t="shared" si="5"/>
        <v>#N/A</v>
      </c>
      <c r="AA127" s="48" t="e">
        <f>(VLOOKUP(E127,Table6[#All],4,0))/(VLOOKUP(E127,Table6[#All],6,0))*F127</f>
        <v>#N/A</v>
      </c>
      <c r="AB127" s="49" t="e">
        <f>(VLOOKUP(E127,Table6[#All],3,0))/(VLOOKUP(E127,Table6[#All],7,0))*F127</f>
        <v>#N/A</v>
      </c>
      <c r="AC127" s="15" t="e">
        <f t="shared" si="6"/>
        <v>#N/A</v>
      </c>
    </row>
    <row r="128" spans="3:29" x14ac:dyDescent="0.4">
      <c r="C128" s="31"/>
      <c r="D128" s="237"/>
      <c r="E128" s="31"/>
      <c r="F128" s="238"/>
      <c r="G128" s="239"/>
      <c r="J128" s="42"/>
      <c r="K128" s="15"/>
      <c r="Y128" s="46" t="e">
        <f t="shared" si="7"/>
        <v>#N/A</v>
      </c>
      <c r="Z128" s="47" t="e">
        <f t="shared" si="5"/>
        <v>#N/A</v>
      </c>
      <c r="AA128" s="48" t="e">
        <f>(VLOOKUP(E128,Table6[#All],4,0))/(VLOOKUP(E128,Table6[#All],6,0))*F128</f>
        <v>#N/A</v>
      </c>
      <c r="AB128" s="49" t="e">
        <f>(VLOOKUP(E128,Table6[#All],3,0))/(VLOOKUP(E128,Table6[#All],7,0))*F128</f>
        <v>#N/A</v>
      </c>
      <c r="AC128" s="15" t="e">
        <f t="shared" si="6"/>
        <v>#N/A</v>
      </c>
    </row>
    <row r="129" spans="3:29" x14ac:dyDescent="0.4">
      <c r="C129" s="31"/>
      <c r="D129" s="237"/>
      <c r="E129" s="31"/>
      <c r="F129" s="238"/>
      <c r="G129" s="239"/>
      <c r="J129" s="42"/>
      <c r="K129" s="15"/>
      <c r="Y129" s="46" t="e">
        <f t="shared" si="7"/>
        <v>#N/A</v>
      </c>
      <c r="Z129" s="47" t="e">
        <f t="shared" si="5"/>
        <v>#N/A</v>
      </c>
      <c r="AA129" s="48" t="e">
        <f>(VLOOKUP(E129,Table6[#All],4,0))/(VLOOKUP(E129,Table6[#All],6,0))*F129</f>
        <v>#N/A</v>
      </c>
      <c r="AB129" s="49" t="e">
        <f>(VLOOKUP(E129,Table6[#All],3,0))/(VLOOKUP(E129,Table6[#All],7,0))*F129</f>
        <v>#N/A</v>
      </c>
      <c r="AC129" s="15" t="e">
        <f t="shared" si="6"/>
        <v>#N/A</v>
      </c>
    </row>
    <row r="130" spans="3:29" x14ac:dyDescent="0.4">
      <c r="C130" s="31"/>
      <c r="D130" s="237"/>
      <c r="E130" s="31"/>
      <c r="F130" s="238"/>
      <c r="G130" s="239"/>
      <c r="J130" s="42"/>
      <c r="K130" s="15"/>
      <c r="Y130" s="46" t="e">
        <f t="shared" si="7"/>
        <v>#N/A</v>
      </c>
      <c r="Z130" s="47" t="e">
        <f t="shared" ref="Z130:Z150" si="8">(VLOOKUP(E130,$C$4:$J$29,4,0))*(VLOOKUP(E130,$C$4:$J$29,5,0))*F130*100</f>
        <v>#N/A</v>
      </c>
      <c r="AA130" s="48" t="e">
        <f>(VLOOKUP(E130,Table6[#All],4,0))/(VLOOKUP(E130,Table6[#All],6,0))*F130</f>
        <v>#N/A</v>
      </c>
      <c r="AB130" s="49" t="e">
        <f>(VLOOKUP(E130,Table6[#All],3,0))/(VLOOKUP(E130,Table6[#All],7,0))*F130</f>
        <v>#N/A</v>
      </c>
      <c r="AC130" s="15" t="e">
        <f t="shared" ref="AC130:AC150" si="9">(VLOOKUP(E130,$C$4:$J$29,5,0))*F130</f>
        <v>#N/A</v>
      </c>
    </row>
    <row r="131" spans="3:29" x14ac:dyDescent="0.4">
      <c r="C131" s="31"/>
      <c r="D131" s="237"/>
      <c r="E131" s="31"/>
      <c r="F131" s="238"/>
      <c r="G131" s="239"/>
      <c r="J131" s="42"/>
      <c r="K131" s="15"/>
      <c r="Y131" s="46" t="e">
        <f t="shared" si="7"/>
        <v>#N/A</v>
      </c>
      <c r="Z131" s="47" t="e">
        <f t="shared" si="8"/>
        <v>#N/A</v>
      </c>
      <c r="AA131" s="48" t="e">
        <f>(VLOOKUP(E131,Table6[#All],4,0))/(VLOOKUP(E131,Table6[#All],6,0))*F131</f>
        <v>#N/A</v>
      </c>
      <c r="AB131" s="49" t="e">
        <f>(VLOOKUP(E131,Table6[#All],3,0))/(VLOOKUP(E131,Table6[#All],7,0))*F131</f>
        <v>#N/A</v>
      </c>
      <c r="AC131" s="15" t="e">
        <f t="shared" si="9"/>
        <v>#N/A</v>
      </c>
    </row>
    <row r="132" spans="3:29" x14ac:dyDescent="0.4">
      <c r="C132" s="31"/>
      <c r="D132" s="237"/>
      <c r="E132" s="31"/>
      <c r="F132" s="238"/>
      <c r="G132" s="239"/>
      <c r="J132" s="42"/>
      <c r="K132" s="15"/>
      <c r="Y132" s="46" t="e">
        <f t="shared" si="7"/>
        <v>#N/A</v>
      </c>
      <c r="Z132" s="47" t="e">
        <f t="shared" si="8"/>
        <v>#N/A</v>
      </c>
      <c r="AA132" s="48" t="e">
        <f>(VLOOKUP(E132,Table6[#All],4,0))/(VLOOKUP(E132,Table6[#All],6,0))*F132</f>
        <v>#N/A</v>
      </c>
      <c r="AB132" s="49" t="e">
        <f>(VLOOKUP(E132,Table6[#All],3,0))/(VLOOKUP(E132,Table6[#All],7,0))*F132</f>
        <v>#N/A</v>
      </c>
      <c r="AC132" s="15" t="e">
        <f t="shared" si="9"/>
        <v>#N/A</v>
      </c>
    </row>
    <row r="133" spans="3:29" x14ac:dyDescent="0.4">
      <c r="C133" s="31"/>
      <c r="D133" s="237"/>
      <c r="E133" s="31"/>
      <c r="F133" s="238"/>
      <c r="G133" s="239"/>
      <c r="J133" s="42"/>
      <c r="K133" s="15"/>
      <c r="Y133" s="46" t="e">
        <f t="shared" si="7"/>
        <v>#N/A</v>
      </c>
      <c r="Z133" s="47" t="e">
        <f t="shared" si="8"/>
        <v>#N/A</v>
      </c>
      <c r="AA133" s="48" t="e">
        <f>(VLOOKUP(E133,Table6[#All],4,0))/(VLOOKUP(E133,Table6[#All],6,0))*F133</f>
        <v>#N/A</v>
      </c>
      <c r="AB133" s="49" t="e">
        <f>(VLOOKUP(E133,Table6[#All],3,0))/(VLOOKUP(E133,Table6[#All],7,0))*F133</f>
        <v>#N/A</v>
      </c>
      <c r="AC133" s="15" t="e">
        <f t="shared" si="9"/>
        <v>#N/A</v>
      </c>
    </row>
    <row r="134" spans="3:29" x14ac:dyDescent="0.4">
      <c r="C134" s="31"/>
      <c r="D134" s="237"/>
      <c r="E134" s="31"/>
      <c r="F134" s="238"/>
      <c r="G134" s="239"/>
      <c r="J134" s="42"/>
      <c r="K134" s="15"/>
      <c r="Y134" s="46" t="e">
        <f t="shared" si="7"/>
        <v>#N/A</v>
      </c>
      <c r="Z134" s="47" t="e">
        <f t="shared" si="8"/>
        <v>#N/A</v>
      </c>
      <c r="AA134" s="48" t="e">
        <f>(VLOOKUP(E134,Table6[#All],4,0))/(VLOOKUP(E134,Table6[#All],6,0))*F134</f>
        <v>#N/A</v>
      </c>
      <c r="AB134" s="49" t="e">
        <f>(VLOOKUP(E134,Table6[#All],3,0))/(VLOOKUP(E134,Table6[#All],7,0))*F134</f>
        <v>#N/A</v>
      </c>
      <c r="AC134" s="15" t="e">
        <f t="shared" si="9"/>
        <v>#N/A</v>
      </c>
    </row>
    <row r="135" spans="3:29" x14ac:dyDescent="0.4">
      <c r="C135" s="31"/>
      <c r="D135" s="237"/>
      <c r="E135" s="31"/>
      <c r="F135" s="238"/>
      <c r="G135" s="239"/>
      <c r="J135" s="42"/>
      <c r="K135" s="15"/>
      <c r="Y135" s="46" t="e">
        <f t="shared" si="7"/>
        <v>#N/A</v>
      </c>
      <c r="Z135" s="47" t="e">
        <f t="shared" si="8"/>
        <v>#N/A</v>
      </c>
      <c r="AA135" s="48" t="e">
        <f>(VLOOKUP(E135,Table6[#All],4,0))/(VLOOKUP(E135,Table6[#All],6,0))*F135</f>
        <v>#N/A</v>
      </c>
      <c r="AB135" s="49" t="e">
        <f>(VLOOKUP(E135,Table6[#All],3,0))/(VLOOKUP(E135,Table6[#All],7,0))*F135</f>
        <v>#N/A</v>
      </c>
      <c r="AC135" s="15" t="e">
        <f t="shared" si="9"/>
        <v>#N/A</v>
      </c>
    </row>
    <row r="136" spans="3:29" x14ac:dyDescent="0.4">
      <c r="C136" s="31"/>
      <c r="D136" s="237"/>
      <c r="E136" s="31"/>
      <c r="F136" s="238"/>
      <c r="G136" s="239"/>
      <c r="J136" s="42"/>
      <c r="K136" s="15"/>
      <c r="Y136" s="46" t="e">
        <f t="shared" si="7"/>
        <v>#N/A</v>
      </c>
      <c r="Z136" s="47" t="e">
        <f t="shared" si="8"/>
        <v>#N/A</v>
      </c>
      <c r="AA136" s="48" t="e">
        <f>(VLOOKUP(E136,Table6[#All],4,0))/(VLOOKUP(E136,Table6[#All],6,0))*F136</f>
        <v>#N/A</v>
      </c>
      <c r="AB136" s="49" t="e">
        <f>(VLOOKUP(E136,Table6[#All],3,0))/(VLOOKUP(E136,Table6[#All],7,0))*F136</f>
        <v>#N/A</v>
      </c>
      <c r="AC136" s="15" t="e">
        <f t="shared" si="9"/>
        <v>#N/A</v>
      </c>
    </row>
    <row r="137" spans="3:29" x14ac:dyDescent="0.4">
      <c r="C137" s="31"/>
      <c r="D137" s="237"/>
      <c r="E137" s="31"/>
      <c r="F137" s="238"/>
      <c r="G137" s="239"/>
      <c r="J137" s="42"/>
      <c r="K137" s="15"/>
      <c r="Y137" s="46" t="e">
        <f t="shared" si="7"/>
        <v>#N/A</v>
      </c>
      <c r="Z137" s="47" t="e">
        <f t="shared" si="8"/>
        <v>#N/A</v>
      </c>
      <c r="AA137" s="48" t="e">
        <f>(VLOOKUP(E137,Table6[#All],4,0))/(VLOOKUP(E137,Table6[#All],6,0))*F137</f>
        <v>#N/A</v>
      </c>
      <c r="AB137" s="49" t="e">
        <f>(VLOOKUP(E137,Table6[#All],3,0))/(VLOOKUP(E137,Table6[#All],7,0))*F137</f>
        <v>#N/A</v>
      </c>
      <c r="AC137" s="15" t="e">
        <f t="shared" si="9"/>
        <v>#N/A</v>
      </c>
    </row>
    <row r="138" spans="3:29" x14ac:dyDescent="0.4">
      <c r="C138" s="31"/>
      <c r="D138" s="237"/>
      <c r="E138" s="31"/>
      <c r="F138" s="238"/>
      <c r="G138" s="239"/>
      <c r="J138" s="42"/>
      <c r="K138" s="15"/>
      <c r="Y138" s="46" t="e">
        <f t="shared" si="7"/>
        <v>#N/A</v>
      </c>
      <c r="Z138" s="47" t="e">
        <f t="shared" si="8"/>
        <v>#N/A</v>
      </c>
      <c r="AA138" s="48" t="e">
        <f>(VLOOKUP(E138,Table6[#All],4,0))/(VLOOKUP(E138,Table6[#All],6,0))*F138</f>
        <v>#N/A</v>
      </c>
      <c r="AB138" s="49" t="e">
        <f>(VLOOKUP(E138,Table6[#All],3,0))/(VLOOKUP(E138,Table6[#All],7,0))*F138</f>
        <v>#N/A</v>
      </c>
      <c r="AC138" s="15" t="e">
        <f t="shared" si="9"/>
        <v>#N/A</v>
      </c>
    </row>
    <row r="139" spans="3:29" x14ac:dyDescent="0.4">
      <c r="C139" s="31"/>
      <c r="D139" s="237"/>
      <c r="E139" s="31"/>
      <c r="F139" s="238"/>
      <c r="G139" s="239"/>
      <c r="J139" s="42"/>
      <c r="K139" s="15"/>
      <c r="Y139" s="46" t="e">
        <f t="shared" si="7"/>
        <v>#N/A</v>
      </c>
      <c r="Z139" s="47" t="e">
        <f t="shared" si="8"/>
        <v>#N/A</v>
      </c>
      <c r="AA139" s="48" t="e">
        <f>(VLOOKUP(E139,Table6[#All],4,0))/(VLOOKUP(E139,Table6[#All],6,0))*F139</f>
        <v>#N/A</v>
      </c>
      <c r="AB139" s="49" t="e">
        <f>(VLOOKUP(E139,Table6[#All],3,0))/(VLOOKUP(E139,Table6[#All],7,0))*F139</f>
        <v>#N/A</v>
      </c>
      <c r="AC139" s="15" t="e">
        <f t="shared" si="9"/>
        <v>#N/A</v>
      </c>
    </row>
    <row r="140" spans="3:29" x14ac:dyDescent="0.4">
      <c r="C140" s="31"/>
      <c r="D140" s="237"/>
      <c r="E140" s="31"/>
      <c r="F140" s="238"/>
      <c r="G140" s="239"/>
      <c r="J140" s="42"/>
      <c r="K140" s="15"/>
      <c r="Y140" s="46" t="e">
        <f t="shared" si="7"/>
        <v>#N/A</v>
      </c>
      <c r="Z140" s="47" t="e">
        <f t="shared" si="8"/>
        <v>#N/A</v>
      </c>
      <c r="AA140" s="48" t="e">
        <f>(VLOOKUP(E140,Table6[#All],4,0))/(VLOOKUP(E140,Table6[#All],6,0))*F140</f>
        <v>#N/A</v>
      </c>
      <c r="AB140" s="49" t="e">
        <f>(VLOOKUP(E140,Table6[#All],3,0))/(VLOOKUP(E140,Table6[#All],7,0))*F140</f>
        <v>#N/A</v>
      </c>
      <c r="AC140" s="15" t="e">
        <f t="shared" si="9"/>
        <v>#N/A</v>
      </c>
    </row>
    <row r="141" spans="3:29" x14ac:dyDescent="0.4">
      <c r="C141" s="31"/>
      <c r="D141" s="237"/>
      <c r="E141" s="31"/>
      <c r="F141" s="238"/>
      <c r="G141" s="239"/>
      <c r="J141" s="42"/>
      <c r="K141" s="15"/>
      <c r="Y141" s="46" t="e">
        <f t="shared" si="7"/>
        <v>#N/A</v>
      </c>
      <c r="Z141" s="47" t="e">
        <f t="shared" si="8"/>
        <v>#N/A</v>
      </c>
      <c r="AA141" s="48" t="e">
        <f>(VLOOKUP(E141,Table6[#All],4,0))/(VLOOKUP(E141,Table6[#All],6,0))*F141</f>
        <v>#N/A</v>
      </c>
      <c r="AB141" s="49" t="e">
        <f>(VLOOKUP(E141,Table6[#All],3,0))/(VLOOKUP(E141,Table6[#All],7,0))*F141</f>
        <v>#N/A</v>
      </c>
      <c r="AC141" s="15" t="e">
        <f t="shared" si="9"/>
        <v>#N/A</v>
      </c>
    </row>
    <row r="142" spans="3:29" x14ac:dyDescent="0.4">
      <c r="C142" s="31"/>
      <c r="D142" s="237"/>
      <c r="E142" s="31"/>
      <c r="F142" s="238"/>
      <c r="G142" s="239"/>
      <c r="J142" s="42"/>
      <c r="K142" s="15"/>
      <c r="Y142" s="46" t="e">
        <f t="shared" si="7"/>
        <v>#N/A</v>
      </c>
      <c r="Z142" s="47" t="e">
        <f t="shared" si="8"/>
        <v>#N/A</v>
      </c>
      <c r="AA142" s="48" t="e">
        <f>(VLOOKUP(E142,Table6[#All],4,0))/(VLOOKUP(E142,Table6[#All],6,0))*F142</f>
        <v>#N/A</v>
      </c>
      <c r="AB142" s="49" t="e">
        <f>(VLOOKUP(E142,Table6[#All],3,0))/(VLOOKUP(E142,Table6[#All],7,0))*F142</f>
        <v>#N/A</v>
      </c>
      <c r="AC142" s="15" t="e">
        <f t="shared" si="9"/>
        <v>#N/A</v>
      </c>
    </row>
    <row r="143" spans="3:29" x14ac:dyDescent="0.4">
      <c r="C143" s="31"/>
      <c r="D143" s="237"/>
      <c r="E143" s="31"/>
      <c r="F143" s="238"/>
      <c r="G143" s="239"/>
      <c r="J143" s="42"/>
      <c r="K143" s="15"/>
      <c r="Y143" s="46" t="e">
        <f t="shared" si="7"/>
        <v>#N/A</v>
      </c>
      <c r="Z143" s="47" t="e">
        <f t="shared" si="8"/>
        <v>#N/A</v>
      </c>
      <c r="AA143" s="48" t="e">
        <f>(VLOOKUP(E143,Table6[#All],4,0))/(VLOOKUP(E143,Table6[#All],6,0))*F143</f>
        <v>#N/A</v>
      </c>
      <c r="AB143" s="49" t="e">
        <f>(VLOOKUP(E143,Table6[#All],3,0))/(VLOOKUP(E143,Table6[#All],7,0))*F143</f>
        <v>#N/A</v>
      </c>
      <c r="AC143" s="15" t="e">
        <f t="shared" si="9"/>
        <v>#N/A</v>
      </c>
    </row>
    <row r="144" spans="3:29" x14ac:dyDescent="0.4">
      <c r="C144" s="31"/>
      <c r="D144" s="237"/>
      <c r="E144" s="31"/>
      <c r="F144" s="238"/>
      <c r="G144" s="239"/>
      <c r="J144" s="42"/>
      <c r="K144" s="15"/>
      <c r="Y144" s="46" t="e">
        <f t="shared" si="7"/>
        <v>#N/A</v>
      </c>
      <c r="Z144" s="47" t="e">
        <f t="shared" si="8"/>
        <v>#N/A</v>
      </c>
      <c r="AA144" s="48" t="e">
        <f>(VLOOKUP(E144,Table6[#All],4,0))/(VLOOKUP(E144,Table6[#All],6,0))*F144</f>
        <v>#N/A</v>
      </c>
      <c r="AB144" s="49" t="e">
        <f>(VLOOKUP(E144,Table6[#All],3,0))/(VLOOKUP(E144,Table6[#All],7,0))*F144</f>
        <v>#N/A</v>
      </c>
      <c r="AC144" s="15" t="e">
        <f t="shared" si="9"/>
        <v>#N/A</v>
      </c>
    </row>
    <row r="145" spans="3:29" x14ac:dyDescent="0.4">
      <c r="C145" s="31"/>
      <c r="D145" s="237"/>
      <c r="E145" s="31"/>
      <c r="F145" s="238"/>
      <c r="G145" s="239"/>
      <c r="J145" s="42"/>
      <c r="K145" s="15"/>
      <c r="Y145" s="46" t="e">
        <f t="shared" si="7"/>
        <v>#N/A</v>
      </c>
      <c r="Z145" s="47" t="e">
        <f t="shared" si="8"/>
        <v>#N/A</v>
      </c>
      <c r="AA145" s="48" t="e">
        <f>(VLOOKUP(E145,Table6[#All],4,0))/(VLOOKUP(E145,Table6[#All],6,0))*F145</f>
        <v>#N/A</v>
      </c>
      <c r="AB145" s="49" t="e">
        <f>(VLOOKUP(E145,Table6[#All],3,0))/(VLOOKUP(E145,Table6[#All],7,0))*F145</f>
        <v>#N/A</v>
      </c>
      <c r="AC145" s="15" t="e">
        <f t="shared" si="9"/>
        <v>#N/A</v>
      </c>
    </row>
    <row r="146" spans="3:29" x14ac:dyDescent="0.4">
      <c r="C146" s="31"/>
      <c r="D146" s="237"/>
      <c r="E146" s="31"/>
      <c r="F146" s="238"/>
      <c r="G146" s="239"/>
      <c r="J146" s="42"/>
      <c r="K146" s="15"/>
      <c r="Y146" s="46" t="e">
        <f t="shared" si="7"/>
        <v>#N/A</v>
      </c>
      <c r="Z146" s="47" t="e">
        <f t="shared" si="8"/>
        <v>#N/A</v>
      </c>
      <c r="AA146" s="48" t="e">
        <f>(VLOOKUP(E146,Table6[#All],4,0))/(VLOOKUP(E146,Table6[#All],6,0))*F146</f>
        <v>#N/A</v>
      </c>
      <c r="AB146" s="49" t="e">
        <f>(VLOOKUP(E146,Table6[#All],3,0))/(VLOOKUP(E146,Table6[#All],7,0))*F146</f>
        <v>#N/A</v>
      </c>
      <c r="AC146" s="15" t="e">
        <f t="shared" si="9"/>
        <v>#N/A</v>
      </c>
    </row>
    <row r="147" spans="3:29" x14ac:dyDescent="0.4">
      <c r="C147" s="31"/>
      <c r="D147" s="237"/>
      <c r="E147" s="31"/>
      <c r="F147" s="238"/>
      <c r="G147" s="239"/>
      <c r="J147" s="42"/>
      <c r="K147" s="15"/>
      <c r="Y147" s="46" t="e">
        <f t="shared" si="7"/>
        <v>#N/A</v>
      </c>
      <c r="Z147" s="47" t="e">
        <f t="shared" si="8"/>
        <v>#N/A</v>
      </c>
      <c r="AA147" s="48" t="e">
        <f>(VLOOKUP(E147,Table6[#All],4,0))/(VLOOKUP(E147,Table6[#All],6,0))*F147</f>
        <v>#N/A</v>
      </c>
      <c r="AB147" s="49" t="e">
        <f>(VLOOKUP(E147,Table6[#All],3,0))/(VLOOKUP(E147,Table6[#All],7,0))*F147</f>
        <v>#N/A</v>
      </c>
      <c r="AC147" s="15" t="e">
        <f t="shared" si="9"/>
        <v>#N/A</v>
      </c>
    </row>
    <row r="148" spans="3:29" x14ac:dyDescent="0.4">
      <c r="C148" s="31"/>
      <c r="D148" s="237"/>
      <c r="E148" s="31"/>
      <c r="F148" s="238"/>
      <c r="G148" s="239"/>
      <c r="J148" s="42"/>
      <c r="K148" s="15"/>
      <c r="Y148" s="46" t="e">
        <f t="shared" si="7"/>
        <v>#N/A</v>
      </c>
      <c r="Z148" s="47" t="e">
        <f t="shared" si="8"/>
        <v>#N/A</v>
      </c>
      <c r="AA148" s="48" t="e">
        <f>(VLOOKUP(E148,Table6[#All],4,0))/(VLOOKUP(E148,Table6[#All],6,0))*F148</f>
        <v>#N/A</v>
      </c>
      <c r="AB148" s="49" t="e">
        <f>(VLOOKUP(E148,Table6[#All],3,0))/(VLOOKUP(E148,Table6[#All],7,0))*F148</f>
        <v>#N/A</v>
      </c>
      <c r="AC148" s="15" t="e">
        <f t="shared" si="9"/>
        <v>#N/A</v>
      </c>
    </row>
    <row r="149" spans="3:29" x14ac:dyDescent="0.4">
      <c r="C149" s="31"/>
      <c r="D149" s="237"/>
      <c r="E149" s="31"/>
      <c r="F149" s="238"/>
      <c r="G149" s="239"/>
      <c r="J149" s="42"/>
      <c r="K149" s="15"/>
      <c r="Y149" s="46" t="e">
        <f t="shared" si="7"/>
        <v>#N/A</v>
      </c>
      <c r="Z149" s="47" t="e">
        <f t="shared" si="8"/>
        <v>#N/A</v>
      </c>
      <c r="AA149" s="48" t="e">
        <f>(VLOOKUP(E149,Table6[#All],4,0))/(VLOOKUP(E149,Table6[#All],6,0))*F149</f>
        <v>#N/A</v>
      </c>
      <c r="AB149" s="49" t="e">
        <f>(VLOOKUP(E149,Table6[#All],3,0))/(VLOOKUP(E149,Table6[#All],7,0))*F149</f>
        <v>#N/A</v>
      </c>
      <c r="AC149" s="15" t="e">
        <f t="shared" si="9"/>
        <v>#N/A</v>
      </c>
    </row>
    <row r="150" spans="3:29" x14ac:dyDescent="0.4">
      <c r="C150" s="31"/>
      <c r="D150" s="237"/>
      <c r="E150" s="31"/>
      <c r="F150" s="238"/>
      <c r="G150" s="239"/>
      <c r="J150" s="42"/>
      <c r="K150" s="15"/>
      <c r="Y150" s="46" t="e">
        <f t="shared" si="7"/>
        <v>#N/A</v>
      </c>
      <c r="Z150" s="47" t="e">
        <f t="shared" si="8"/>
        <v>#N/A</v>
      </c>
      <c r="AA150" s="48" t="e">
        <f>(VLOOKUP(E150,Table6[#All],4,0))/(VLOOKUP(E150,Table6[#All],6,0))*F150</f>
        <v>#N/A</v>
      </c>
      <c r="AB150" s="49" t="e">
        <f>(VLOOKUP(E150,Table6[#All],3,0))/(VLOOKUP(E150,Table6[#All],7,0))*F150</f>
        <v>#N/A</v>
      </c>
      <c r="AC150" s="15" t="e">
        <f t="shared" si="9"/>
        <v>#N/A</v>
      </c>
    </row>
  </sheetData>
  <sheetProtection algorithmName="SHA-512" hashValue="cYkYlcF3F3cZsNCbzRPWbXdXwr4EYDgX/8hPtcdttiHWLJtmK4Ek90DzwUkfw3XqeXJ8+DNlqw1mds8XijVWbA==" saltValue="84erEtiSpQri74JIdxq8eQ==" spinCount="100000" sheet="1" objects="1" scenarios="1"/>
  <phoneticPr fontId="6" type="noConversion"/>
  <dataValidations disablePrompts="1" count="3">
    <dataValidation type="list" allowBlank="1" showInputMessage="1" showErrorMessage="1" sqref="E34:E15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5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FA5E7F7A-B8F2-486F-A408-514D41FE64D9}">
          <x14:formula1>
            <xm:f>'Dropdown tables - Production'!$C$2:$C$77</xm:f>
          </x14:formula1>
          <xm:sqref>C34:C150</xm:sqref>
        </x14:dataValidation>
        <x14:dataValidation type="list" allowBlank="1" showInputMessage="1" showErrorMessage="1" xr:uid="{57949A3C-05D3-4926-9C12-7F12A470D122}">
          <x14:formula1>
            <xm:f>'Dropdown tables - Production'!$D$2:$D$77</xm:f>
          </x14:formula1>
          <xm:sqref>D34:D150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40">
        <v>12.1</v>
      </c>
      <c r="D3" s="240">
        <v>12.2</v>
      </c>
      <c r="E3" s="240">
        <v>12.3</v>
      </c>
      <c r="F3" s="240">
        <v>12.4</v>
      </c>
      <c r="G3" s="240">
        <v>12.5</v>
      </c>
      <c r="I3" s="240">
        <v>12.6</v>
      </c>
      <c r="J3" s="240">
        <v>12.7</v>
      </c>
      <c r="K3" s="240">
        <v>12.8</v>
      </c>
      <c r="L3" s="340">
        <v>12.12</v>
      </c>
      <c r="M3" s="340">
        <v>12.13</v>
      </c>
      <c r="N3" s="340">
        <v>12.14</v>
      </c>
      <c r="P3" s="15" t="s">
        <v>228</v>
      </c>
    </row>
    <row r="4" spans="3:16" ht="33.6" x14ac:dyDescent="0.4">
      <c r="C4" s="157" t="s">
        <v>46</v>
      </c>
      <c r="D4" s="158" t="s">
        <v>221</v>
      </c>
      <c r="E4" s="23" t="s">
        <v>224</v>
      </c>
      <c r="F4" s="23" t="s">
        <v>229</v>
      </c>
      <c r="G4" s="36" t="s">
        <v>56</v>
      </c>
      <c r="I4" s="159" t="s">
        <v>72</v>
      </c>
      <c r="J4" s="61" t="s">
        <v>52</v>
      </c>
      <c r="K4" s="61" t="s">
        <v>223</v>
      </c>
      <c r="L4" s="104" t="s">
        <v>230</v>
      </c>
      <c r="M4" s="104" t="s">
        <v>231</v>
      </c>
      <c r="N4" s="163" t="s">
        <v>232</v>
      </c>
    </row>
    <row r="5" spans="3:16" x14ac:dyDescent="0.4">
      <c r="C5" s="28"/>
      <c r="D5" s="29"/>
      <c r="E5" s="31"/>
      <c r="F5" s="31"/>
      <c r="G5" s="237"/>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2" t="str">
        <f>IF(I5= 0, "", (SUMIFS(Table225[Mortality count
('# animals)],Table225[Species in production (Latin name) (select)],I5)))</f>
        <v/>
      </c>
      <c r="M5" s="243" t="str">
        <f>IFERROR((Table34[[#This Row],[Mortality count ('# animals)]]/(Table34[[#This Row],[Stocking count 
('# animals)]]))*100, "")</f>
        <v/>
      </c>
      <c r="N5" s="243" t="str">
        <f>IFERROR(((Table34[[#This Row],[Stocking count 
('# animals)]]-Table34[[#This Row],[Harvest count ('# animals)]])/(Table34[[#This Row],[Stocking count 
('# animals)]]))*100, "")</f>
        <v/>
      </c>
    </row>
    <row r="6" spans="3:16" x14ac:dyDescent="0.4">
      <c r="C6" s="28"/>
      <c r="D6" s="29"/>
      <c r="E6" s="31"/>
      <c r="F6" s="31"/>
      <c r="G6" s="237"/>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2" t="str">
        <f>IF(I6= 0, "", (SUMIFS(Table225[Mortality count
('# animals)],Table225[Species in production (Latin name) (select)],I6)))</f>
        <v/>
      </c>
      <c r="M6" s="243" t="str">
        <f>IFERROR((Table34[[#This Row],[Mortality count ('# animals)]]/(Table34[[#This Row],[Stocking count 
('# animals)]]))*100, "")</f>
        <v/>
      </c>
      <c r="N6" s="243" t="str">
        <f>IFERROR(((Table34[[#This Row],[Stocking count 
('# animals)]]-Table34[[#This Row],[Harvest count ('# animals)]])/(Table34[[#This Row],[Stocking count 
('# animals)]]))*100, "")</f>
        <v/>
      </c>
    </row>
    <row r="7" spans="3:16" x14ac:dyDescent="0.4">
      <c r="C7" s="28"/>
      <c r="D7" s="29"/>
      <c r="E7" s="31"/>
      <c r="F7" s="31"/>
      <c r="G7" s="237"/>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2" t="str">
        <f>IF(I7= 0, "", (SUMIFS(Table225[Mortality count
('# animals)],Table225[Species in production (Latin name) (select)],I7)))</f>
        <v/>
      </c>
      <c r="M7" s="243" t="str">
        <f>IFERROR((Table34[[#This Row],[Mortality count ('# animals)]]/(Table34[[#This Row],[Stocking count 
('# animals)]]))*100, "")</f>
        <v/>
      </c>
      <c r="N7" s="243" t="str">
        <f>IFERROR(((Table34[[#This Row],[Stocking count 
('# animals)]]-Table34[[#This Row],[Harvest count ('# animals)]])/(Table34[[#This Row],[Stocking count 
('# animals)]]))*100, "")</f>
        <v/>
      </c>
    </row>
    <row r="8" spans="3:16" x14ac:dyDescent="0.4">
      <c r="C8" s="28"/>
      <c r="D8" s="29"/>
      <c r="E8" s="31"/>
      <c r="F8" s="31"/>
      <c r="G8" s="237"/>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2" t="str">
        <f>IF(I8= 0, "", (SUMIFS(Table225[Mortality count
('# animals)],Table225[Species in production (Latin name) (select)],I8)))</f>
        <v/>
      </c>
      <c r="M8" s="243" t="str">
        <f>IFERROR((Table34[[#This Row],[Mortality count ('# animals)]]/(Table34[[#This Row],[Stocking count 
('# animals)]]))*100, "")</f>
        <v/>
      </c>
      <c r="N8" s="243" t="str">
        <f>IFERROR(((Table34[[#This Row],[Stocking count 
('# animals)]]-Table34[[#This Row],[Harvest count ('# animals)]])/(Table34[[#This Row],[Stocking count 
('# animals)]]))*100, "")</f>
        <v/>
      </c>
    </row>
    <row r="9" spans="3:16" x14ac:dyDescent="0.4">
      <c r="C9" s="28"/>
      <c r="D9" s="29"/>
      <c r="E9" s="31"/>
      <c r="F9" s="31"/>
      <c r="G9" s="237"/>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2" t="str">
        <f>IF(I9= 0, "", (SUMIFS(Table225[Mortality count
('# animals)],Table225[Species in production (Latin name) (select)],I9)))</f>
        <v/>
      </c>
      <c r="M9" s="243" t="str">
        <f>IFERROR((Table34[[#This Row],[Mortality count ('# animals)]]/(Table34[[#This Row],[Stocking count 
('# animals)]]))*100, "")</f>
        <v/>
      </c>
      <c r="N9" s="243" t="str">
        <f>IFERROR(((Table34[[#This Row],[Stocking count 
('# animals)]]-Table34[[#This Row],[Harvest count ('# animals)]])/(Table34[[#This Row],[Stocking count 
('# animals)]]))*100, "")</f>
        <v/>
      </c>
    </row>
    <row r="10" spans="3:16" x14ac:dyDescent="0.4">
      <c r="C10" s="28"/>
      <c r="D10" s="29"/>
      <c r="E10" s="31"/>
      <c r="F10" s="31"/>
      <c r="G10" s="237"/>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2" t="str">
        <f>IF(I10= 0, "", (SUMIFS(Table225[Mortality count
('# animals)],Table225[Species in production (Latin name) (select)],I10)))</f>
        <v/>
      </c>
      <c r="M10" s="243" t="str">
        <f>IFERROR((Table34[[#This Row],[Mortality count ('# animals)]]/(Table34[[#This Row],[Stocking count 
('# animals)]]))*100, "")</f>
        <v/>
      </c>
      <c r="N10" s="243" t="str">
        <f>IFERROR(((Table34[[#This Row],[Stocking count 
('# animals)]]-Table34[[#This Row],[Harvest count ('# animals)]])/(Table34[[#This Row],[Stocking count 
('# animals)]]))*100, "")</f>
        <v/>
      </c>
    </row>
    <row r="11" spans="3:16" x14ac:dyDescent="0.4">
      <c r="C11" s="28"/>
      <c r="D11" s="29"/>
      <c r="E11" s="31"/>
      <c r="F11" s="31"/>
      <c r="G11" s="237"/>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2" t="str">
        <f>IF(I11= 0, "", (SUMIFS(Table225[Mortality count
('# animals)],Table225[Species in production (Latin name) (select)],I11)))</f>
        <v/>
      </c>
      <c r="M11" s="243" t="str">
        <f>IFERROR((Table34[[#This Row],[Mortality count ('# animals)]]/(Table34[[#This Row],[Stocking count 
('# animals)]]))*100, "")</f>
        <v/>
      </c>
      <c r="N11" s="243" t="str">
        <f>IFERROR(((Table34[[#This Row],[Stocking count 
('# animals)]]-Table34[[#This Row],[Harvest count ('# animals)]])/(Table34[[#This Row],[Stocking count 
('# animals)]]))*100, "")</f>
        <v/>
      </c>
    </row>
    <row r="12" spans="3:16" x14ac:dyDescent="0.4">
      <c r="C12" s="28"/>
      <c r="D12" s="29"/>
      <c r="E12" s="31"/>
      <c r="F12" s="31"/>
      <c r="G12" s="237"/>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2" t="str">
        <f>IF(I12= 0, "", (SUMIFS(Table225[Mortality count
('# animals)],Table225[Species in production (Latin name) (select)],I12)))</f>
        <v/>
      </c>
      <c r="M12" s="243" t="str">
        <f>IFERROR((Table34[[#This Row],[Mortality count ('# animals)]]/(Table34[[#This Row],[Stocking count 
('# animals)]]))*100, "")</f>
        <v/>
      </c>
      <c r="N12" s="243" t="str">
        <f>IFERROR(((Table34[[#This Row],[Stocking count 
('# animals)]]-Table34[[#This Row],[Harvest count ('# animals)]])/(Table34[[#This Row],[Stocking count 
('# animals)]]))*100, "")</f>
        <v/>
      </c>
    </row>
    <row r="13" spans="3:16" x14ac:dyDescent="0.4">
      <c r="C13" s="28"/>
      <c r="D13" s="29"/>
      <c r="E13" s="31"/>
      <c r="F13" s="31"/>
      <c r="G13" s="237"/>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2" t="str">
        <f>IF(I13= 0, "", (SUMIFS(Table225[Mortality count
('# animals)],Table225[Species in production (Latin name) (select)],I13)))</f>
        <v/>
      </c>
      <c r="M13" s="243" t="str">
        <f>IFERROR((Table34[[#This Row],[Mortality count ('# animals)]]/(Table34[[#This Row],[Stocking count 
('# animals)]]))*100, "")</f>
        <v/>
      </c>
      <c r="N13" s="243" t="str">
        <f>IFERROR(((Table34[[#This Row],[Stocking count 
('# animals)]]-Table34[[#This Row],[Harvest count ('# animals)]])/(Table34[[#This Row],[Stocking count 
('# animals)]]))*100, "")</f>
        <v/>
      </c>
    </row>
    <row r="14" spans="3:16" x14ac:dyDescent="0.4">
      <c r="C14" s="28"/>
      <c r="D14" s="29"/>
      <c r="E14" s="31"/>
      <c r="F14" s="31"/>
      <c r="G14" s="237"/>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2" t="str">
        <f>IF(I14= 0, "", (SUMIFS(Table225[Mortality count
('# animals)],Table225[Species in production (Latin name) (select)],I14)))</f>
        <v/>
      </c>
      <c r="M14" s="243" t="str">
        <f>IFERROR((Table34[[#This Row],[Mortality count ('# animals)]]/(Table34[[#This Row],[Stocking count 
('# animals)]]))*100, "")</f>
        <v/>
      </c>
      <c r="N14" s="243" t="str">
        <f>IFERROR(((Table34[[#This Row],[Stocking count 
('# animals)]]-Table34[[#This Row],[Harvest count ('# animals)]])/(Table34[[#This Row],[Stocking count 
('# animals)]]))*100, "")</f>
        <v/>
      </c>
    </row>
    <row r="15" spans="3:16" x14ac:dyDescent="0.4">
      <c r="C15" s="28"/>
      <c r="D15" s="29"/>
      <c r="E15" s="31"/>
      <c r="F15" s="31"/>
      <c r="G15" s="237"/>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2" t="str">
        <f>IF(I15= 0, "", (SUMIFS(Table225[Mortality count
('# animals)],Table225[Species in production (Latin name) (select)],I15)))</f>
        <v/>
      </c>
      <c r="M15" s="243" t="str">
        <f>IFERROR((Table34[[#This Row],[Mortality count ('# animals)]]/(Table34[[#This Row],[Stocking count 
('# animals)]]))*100, "")</f>
        <v/>
      </c>
      <c r="N15" s="243" t="str">
        <f>IFERROR(((Table34[[#This Row],[Stocking count 
('# animals)]]-Table34[[#This Row],[Harvest count ('# animals)]])/(Table34[[#This Row],[Stocking count 
('# animals)]]))*100, "")</f>
        <v/>
      </c>
    </row>
    <row r="16" spans="3:16" x14ac:dyDescent="0.4">
      <c r="C16" s="28"/>
      <c r="D16" s="29"/>
      <c r="E16" s="31"/>
      <c r="F16" s="31"/>
      <c r="G16" s="237"/>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2" t="str">
        <f>IF(I16= 0, "", (SUMIFS(Table225[Mortality count
('# animals)],Table225[Species in production (Latin name) (select)],I16)))</f>
        <v/>
      </c>
      <c r="M16" s="243" t="str">
        <f>IFERROR((Table34[[#This Row],[Mortality count ('# animals)]]/(Table34[[#This Row],[Stocking count 
('# animals)]]))*100, "")</f>
        <v/>
      </c>
      <c r="N16" s="243" t="str">
        <f>IFERROR(((Table34[[#This Row],[Stocking count 
('# animals)]]-Table34[[#This Row],[Harvest count ('# animals)]])/(Table34[[#This Row],[Stocking count 
('# animals)]]))*100, "")</f>
        <v/>
      </c>
    </row>
    <row r="17" spans="3:14" x14ac:dyDescent="0.4">
      <c r="C17" s="28"/>
      <c r="D17" s="29"/>
      <c r="E17" s="31"/>
      <c r="F17" s="31"/>
      <c r="G17" s="237"/>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2" t="str">
        <f>IF(I17= 0, "", (SUMIFS(Table225[Mortality count
('# animals)],Table225[Species in production (Latin name) (select)],I17)))</f>
        <v/>
      </c>
      <c r="M17" s="243" t="str">
        <f>IFERROR((Table34[[#This Row],[Mortality count ('# animals)]]/(Table34[[#This Row],[Stocking count 
('# animals)]]))*100, "")</f>
        <v/>
      </c>
      <c r="N17" s="243" t="str">
        <f>IFERROR(((Table34[[#This Row],[Stocking count 
('# animals)]]-Table34[[#This Row],[Harvest count ('# animals)]])/(Table34[[#This Row],[Stocking count 
('# animals)]]))*100, "")</f>
        <v/>
      </c>
    </row>
    <row r="18" spans="3:14" x14ac:dyDescent="0.4">
      <c r="C18" s="28"/>
      <c r="D18" s="29"/>
      <c r="E18" s="31"/>
      <c r="F18" s="31"/>
      <c r="G18" s="237"/>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2" t="str">
        <f>IF(I18= 0, "", (SUMIFS(Table225[Mortality count
('# animals)],Table225[Species in production (Latin name) (select)],I18)))</f>
        <v/>
      </c>
      <c r="M18" s="243" t="str">
        <f>IFERROR((Table34[[#This Row],[Mortality count ('# animals)]]/(Table34[[#This Row],[Stocking count 
('# animals)]]))*100, "")</f>
        <v/>
      </c>
      <c r="N18" s="243" t="str">
        <f>IFERROR(((Table34[[#This Row],[Stocking count 
('# animals)]]-Table34[[#This Row],[Harvest count ('# animals)]])/(Table34[[#This Row],[Stocking count 
('# animals)]]))*100, "")</f>
        <v/>
      </c>
    </row>
    <row r="19" spans="3:14" x14ac:dyDescent="0.4">
      <c r="C19" s="28"/>
      <c r="D19" s="29"/>
      <c r="E19" s="31"/>
      <c r="F19" s="31"/>
      <c r="G19" s="237"/>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2" t="str">
        <f>IF(I19= 0, "", (SUMIFS(Table225[Mortality count
('# animals)],Table225[Species in production (Latin name) (select)],I19)))</f>
        <v/>
      </c>
      <c r="M19" s="243" t="str">
        <f>IFERROR((Table34[[#This Row],[Mortality count ('# animals)]]/(Table34[[#This Row],[Stocking count 
('# animals)]]))*100, "")</f>
        <v/>
      </c>
      <c r="N19" s="243" t="str">
        <f>IFERROR(((Table34[[#This Row],[Stocking count 
('# animals)]]-Table34[[#This Row],[Harvest count ('# animals)]])/(Table34[[#This Row],[Stocking count 
('# animals)]]))*100, "")</f>
        <v/>
      </c>
    </row>
    <row r="20" spans="3:14" x14ac:dyDescent="0.4">
      <c r="C20" s="28"/>
      <c r="D20" s="29"/>
      <c r="E20" s="31"/>
      <c r="F20" s="31"/>
      <c r="G20" s="237"/>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2" t="str">
        <f>IF(I20= 0, "", (SUMIFS(Table225[Mortality count
('# animals)],Table225[Species in production (Latin name) (select)],I20)))</f>
        <v/>
      </c>
      <c r="M20" s="243" t="str">
        <f>IFERROR((Table34[[#This Row],[Mortality count ('# animals)]]/(Table34[[#This Row],[Stocking count 
('# animals)]]))*100, "")</f>
        <v/>
      </c>
      <c r="N20" s="243" t="str">
        <f>IFERROR(((Table34[[#This Row],[Stocking count 
('# animals)]]-Table34[[#This Row],[Harvest count ('# animals)]])/(Table34[[#This Row],[Stocking count 
('# animals)]]))*100, "")</f>
        <v/>
      </c>
    </row>
    <row r="21" spans="3:14" x14ac:dyDescent="0.4">
      <c r="C21" s="28"/>
      <c r="D21" s="29"/>
      <c r="E21" s="31"/>
      <c r="F21" s="31"/>
      <c r="G21" s="237"/>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2" t="str">
        <f>IF(I21= 0, "", (SUMIFS(Table225[Mortality count
('# animals)],Table225[Species in production (Latin name) (select)],I21)))</f>
        <v/>
      </c>
      <c r="M21" s="243" t="str">
        <f>IFERROR((Table34[[#This Row],[Mortality count ('# animals)]]/(Table34[[#This Row],[Stocking count 
('# animals)]]))*100, "")</f>
        <v/>
      </c>
      <c r="N21" s="243" t="str">
        <f>IFERROR(((Table34[[#This Row],[Stocking count 
('# animals)]]-Table34[[#This Row],[Harvest count ('# animals)]])/(Table34[[#This Row],[Stocking count 
('# animals)]]))*100, "")</f>
        <v/>
      </c>
    </row>
    <row r="22" spans="3:14" x14ac:dyDescent="0.4">
      <c r="C22" s="28"/>
      <c r="D22" s="29"/>
      <c r="E22" s="31"/>
      <c r="F22" s="31"/>
      <c r="G22" s="237"/>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2" t="str">
        <f>IF(I22= 0, "", (SUMIFS(Table225[Mortality count
('# animals)],Table225[Species in production (Latin name) (select)],I22)))</f>
        <v/>
      </c>
      <c r="M22" s="243" t="str">
        <f>IFERROR((Table34[[#This Row],[Mortality count ('# animals)]]/(Table34[[#This Row],[Stocking count 
('# animals)]]))*100, "")</f>
        <v/>
      </c>
      <c r="N22" s="243" t="str">
        <f>IFERROR(((Table34[[#This Row],[Stocking count 
('# animals)]]-Table34[[#This Row],[Harvest count ('# animals)]])/(Table34[[#This Row],[Stocking count 
('# animals)]]))*100, "")</f>
        <v/>
      </c>
    </row>
    <row r="23" spans="3:14" x14ac:dyDescent="0.4">
      <c r="C23" s="28"/>
      <c r="D23" s="29"/>
      <c r="E23" s="31"/>
      <c r="F23" s="31"/>
      <c r="G23" s="237"/>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2" t="str">
        <f>IF(I23= 0, "", (SUMIFS(Table225[Mortality count
('# animals)],Table225[Species in production (Latin name) (select)],I23)))</f>
        <v/>
      </c>
      <c r="M23" s="243" t="str">
        <f>IFERROR((Table34[[#This Row],[Mortality count ('# animals)]]/(Table34[[#This Row],[Stocking count 
('# animals)]]))*100, "")</f>
        <v/>
      </c>
      <c r="N23" s="243" t="str">
        <f>IFERROR(((Table34[[#This Row],[Stocking count 
('# animals)]]-Table34[[#This Row],[Harvest count ('# animals)]])/(Table34[[#This Row],[Stocking count 
('# animals)]]))*100, "")</f>
        <v/>
      </c>
    </row>
    <row r="24" spans="3:14" x14ac:dyDescent="0.4">
      <c r="C24" s="28"/>
      <c r="D24" s="29"/>
      <c r="E24" s="31"/>
      <c r="F24" s="31"/>
      <c r="G24" s="237"/>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2" t="str">
        <f>IF(I24= 0, "", (SUMIFS(Table225[Mortality count
('# animals)],Table225[Species in production (Latin name) (select)],I24)))</f>
        <v/>
      </c>
      <c r="M24" s="243" t="str">
        <f>IFERROR((Table34[[#This Row],[Mortality count ('# animals)]]/(Table34[[#This Row],[Stocking count 
('# animals)]]))*100, "")</f>
        <v/>
      </c>
      <c r="N24" s="243" t="str">
        <f>IFERROR(((Table34[[#This Row],[Stocking count 
('# animals)]]-Table34[[#This Row],[Harvest count ('# animals)]])/(Table34[[#This Row],[Stocking count 
('# animals)]]))*100, "")</f>
        <v/>
      </c>
    </row>
    <row r="25" spans="3:14" x14ac:dyDescent="0.4">
      <c r="C25" s="28"/>
      <c r="D25" s="29"/>
      <c r="E25" s="31"/>
      <c r="F25" s="31"/>
      <c r="G25" s="237"/>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2" t="str">
        <f>IF(I25= 0, "", (SUMIFS(Table225[Mortality count
('# animals)],Table225[Species in production (Latin name) (select)],I25)))</f>
        <v/>
      </c>
      <c r="M25" s="243" t="str">
        <f>IFERROR((Table34[[#This Row],[Mortality count ('# animals)]]/(Table34[[#This Row],[Stocking count 
('# animals)]]))*100, "")</f>
        <v/>
      </c>
      <c r="N25" s="243" t="str">
        <f>IFERROR(((Table34[[#This Row],[Stocking count 
('# animals)]]-Table34[[#This Row],[Harvest count ('# animals)]])/(Table34[[#This Row],[Stocking count 
('# animals)]]))*100, "")</f>
        <v/>
      </c>
    </row>
    <row r="26" spans="3:14" x14ac:dyDescent="0.4">
      <c r="C26" s="28"/>
      <c r="D26" s="29"/>
      <c r="E26" s="31"/>
      <c r="F26" s="31"/>
      <c r="G26" s="237"/>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2" t="str">
        <f>IF(I26= 0, "", (SUMIFS(Table225[Mortality count
('# animals)],Table225[Species in production (Latin name) (select)],I26)))</f>
        <v/>
      </c>
      <c r="M26" s="243" t="str">
        <f>IFERROR((Table34[[#This Row],[Mortality count ('# animals)]]/(Table34[[#This Row],[Stocking count 
('# animals)]]))*100, "")</f>
        <v/>
      </c>
      <c r="N26" s="243" t="str">
        <f>IFERROR(((Table34[[#This Row],[Stocking count 
('# animals)]]-Table34[[#This Row],[Harvest count ('# animals)]])/(Table34[[#This Row],[Stocking count 
('# animals)]]))*100, "")</f>
        <v/>
      </c>
    </row>
    <row r="27" spans="3:14" x14ac:dyDescent="0.4">
      <c r="C27" s="28"/>
      <c r="D27" s="29"/>
      <c r="E27" s="31"/>
      <c r="F27" s="31"/>
      <c r="G27" s="237"/>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2" t="str">
        <f>IF(I27= 0, "", (SUMIFS(Table225[Mortality count
('# animals)],Table225[Species in production (Latin name) (select)],I27)))</f>
        <v/>
      </c>
      <c r="M27" s="243" t="str">
        <f>IFERROR((Table34[[#This Row],[Mortality count ('# animals)]]/(Table34[[#This Row],[Stocking count 
('# animals)]]))*100, "")</f>
        <v/>
      </c>
      <c r="N27" s="243" t="str">
        <f>IFERROR(((Table34[[#This Row],[Stocking count 
('# animals)]]-Table34[[#This Row],[Harvest count ('# animals)]])/(Table34[[#This Row],[Stocking count 
('# animals)]]))*100, "")</f>
        <v/>
      </c>
    </row>
    <row r="28" spans="3:14" x14ac:dyDescent="0.4">
      <c r="C28" s="28"/>
      <c r="D28" s="29"/>
      <c r="E28" s="31"/>
      <c r="F28" s="31"/>
      <c r="G28" s="237"/>
    </row>
    <row r="29" spans="3:14" x14ac:dyDescent="0.4">
      <c r="C29" s="28"/>
      <c r="D29" s="29"/>
      <c r="E29" s="31"/>
      <c r="F29" s="31"/>
      <c r="G29" s="237"/>
      <c r="M29" s="240"/>
      <c r="N29" s="240"/>
    </row>
    <row r="30" spans="3:14" x14ac:dyDescent="0.4">
      <c r="C30" s="28"/>
      <c r="D30" s="29"/>
      <c r="E30" s="31"/>
      <c r="F30" s="31"/>
      <c r="G30" s="237"/>
      <c r="J30" s="20"/>
      <c r="K30" s="20"/>
    </row>
    <row r="31" spans="3:14" x14ac:dyDescent="0.4">
      <c r="C31" s="28"/>
      <c r="D31" s="29"/>
      <c r="E31" s="31"/>
      <c r="F31" s="31"/>
      <c r="G31" s="237"/>
      <c r="J31" s="20"/>
      <c r="K31" s="20"/>
    </row>
    <row r="32" spans="3:14" x14ac:dyDescent="0.4">
      <c r="C32" s="28"/>
      <c r="D32" s="29"/>
      <c r="E32" s="31"/>
      <c r="F32" s="31"/>
      <c r="G32" s="237"/>
      <c r="J32" s="20"/>
      <c r="K32" s="20"/>
    </row>
    <row r="33" spans="3:11" x14ac:dyDescent="0.4">
      <c r="C33" s="28"/>
      <c r="D33" s="29"/>
      <c r="E33" s="31"/>
      <c r="F33" s="31"/>
      <c r="G33" s="237"/>
      <c r="J33" s="20"/>
      <c r="K33" s="20"/>
    </row>
    <row r="34" spans="3:11" x14ac:dyDescent="0.4">
      <c r="C34" s="28"/>
      <c r="D34" s="29"/>
      <c r="E34" s="31"/>
      <c r="F34" s="31"/>
      <c r="G34" s="237"/>
      <c r="J34" s="20"/>
      <c r="K34" s="20"/>
    </row>
    <row r="35" spans="3:11" x14ac:dyDescent="0.4">
      <c r="C35" s="28"/>
      <c r="D35" s="29"/>
      <c r="E35" s="31"/>
      <c r="F35" s="31"/>
      <c r="G35" s="237"/>
      <c r="J35" s="20"/>
      <c r="K35" s="20"/>
    </row>
    <row r="36" spans="3:11" x14ac:dyDescent="0.4">
      <c r="C36" s="28"/>
      <c r="D36" s="29"/>
      <c r="E36" s="31"/>
      <c r="F36" s="31"/>
      <c r="G36" s="237"/>
      <c r="J36" s="20"/>
      <c r="K36" s="20"/>
    </row>
    <row r="37" spans="3:11" x14ac:dyDescent="0.4">
      <c r="C37" s="28"/>
      <c r="D37" s="29"/>
      <c r="E37" s="31"/>
      <c r="F37" s="31"/>
      <c r="G37" s="237"/>
      <c r="J37" s="20"/>
      <c r="K37" s="20"/>
    </row>
    <row r="38" spans="3:11" x14ac:dyDescent="0.4">
      <c r="C38" s="28"/>
      <c r="D38" s="29"/>
      <c r="E38" s="31"/>
      <c r="F38" s="31"/>
      <c r="G38" s="237"/>
      <c r="J38" s="20"/>
      <c r="K38" s="20"/>
    </row>
    <row r="39" spans="3:11" x14ac:dyDescent="0.4">
      <c r="C39" s="28"/>
      <c r="D39" s="29"/>
      <c r="E39" s="31"/>
      <c r="F39" s="31"/>
      <c r="G39" s="237"/>
      <c r="J39" s="20"/>
      <c r="K39" s="20"/>
    </row>
    <row r="40" spans="3:11" x14ac:dyDescent="0.4">
      <c r="C40" s="28"/>
      <c r="D40" s="29"/>
      <c r="E40" s="31"/>
      <c r="F40" s="31"/>
      <c r="G40" s="237"/>
      <c r="J40" s="20"/>
      <c r="K40" s="20"/>
    </row>
    <row r="41" spans="3:11" x14ac:dyDescent="0.4">
      <c r="J41" s="20"/>
      <c r="K41" s="20"/>
    </row>
    <row r="42" spans="3:11" x14ac:dyDescent="0.4">
      <c r="J42" s="20"/>
      <c r="K42" s="20"/>
    </row>
  </sheetData>
  <sheetProtection algorithmName="SHA-512" hashValue="NpkdgI2QWY1J3Hk9o5WMEFgFhnktJEDMyDsyWIqp9joMQ9iJaYr+auL5h+ugn6qyO0i6Yem/5StbCsuVFdZVsw==" saltValue="sHu6n6yjk3XlEcelERH+W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8" t="s">
        <v>221</v>
      </c>
      <c r="D4" s="157" t="s">
        <v>222</v>
      </c>
      <c r="E4" s="80" t="s">
        <v>52</v>
      </c>
      <c r="F4" s="80" t="s">
        <v>223</v>
      </c>
      <c r="G4" s="23" t="s">
        <v>224</v>
      </c>
      <c r="H4" s="104" t="s">
        <v>225</v>
      </c>
      <c r="I4" s="163" t="s">
        <v>226</v>
      </c>
      <c r="J4" s="36" t="s">
        <v>56</v>
      </c>
    </row>
    <row r="5" spans="3:10" x14ac:dyDescent="0.4">
      <c r="C5" s="29"/>
      <c r="D5" s="241"/>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7"/>
    </row>
    <row r="6" spans="3:10" x14ac:dyDescent="0.4">
      <c r="C6" s="29"/>
      <c r="D6" s="241"/>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7"/>
    </row>
    <row r="7" spans="3:10" x14ac:dyDescent="0.4">
      <c r="C7" s="29"/>
      <c r="D7" s="241"/>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7"/>
    </row>
    <row r="8" spans="3:10" x14ac:dyDescent="0.4">
      <c r="C8" s="29"/>
      <c r="D8" s="241"/>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7"/>
    </row>
    <row r="9" spans="3:10" x14ac:dyDescent="0.4">
      <c r="C9" s="29"/>
      <c r="D9" s="241"/>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7"/>
    </row>
    <row r="10" spans="3:10" x14ac:dyDescent="0.4">
      <c r="C10" s="29"/>
      <c r="D10" s="241"/>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7"/>
    </row>
    <row r="11" spans="3:10" x14ac:dyDescent="0.4">
      <c r="C11" s="29"/>
      <c r="D11" s="241"/>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7"/>
    </row>
    <row r="12" spans="3:10" x14ac:dyDescent="0.4">
      <c r="C12" s="29"/>
      <c r="D12" s="241"/>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7"/>
    </row>
    <row r="13" spans="3:10" x14ac:dyDescent="0.4">
      <c r="C13" s="29"/>
      <c r="D13" s="241"/>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7"/>
    </row>
    <row r="14" spans="3:10" x14ac:dyDescent="0.4">
      <c r="C14" s="29"/>
      <c r="D14" s="241"/>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7"/>
    </row>
    <row r="15" spans="3:10" x14ac:dyDescent="0.4">
      <c r="C15" s="29"/>
      <c r="D15" s="241"/>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7"/>
    </row>
    <row r="16" spans="3:10" x14ac:dyDescent="0.4">
      <c r="C16" s="29"/>
      <c r="D16" s="241"/>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7"/>
    </row>
    <row r="17" spans="3:10" x14ac:dyDescent="0.4">
      <c r="C17" s="29"/>
      <c r="D17" s="241"/>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7"/>
    </row>
    <row r="18" spans="3:10" x14ac:dyDescent="0.4">
      <c r="C18" s="29"/>
      <c r="D18" s="241"/>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7"/>
    </row>
    <row r="19" spans="3:10" x14ac:dyDescent="0.4">
      <c r="C19" s="29"/>
      <c r="D19" s="241"/>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7"/>
    </row>
    <row r="20" spans="3:10" x14ac:dyDescent="0.4">
      <c r="C20" s="29"/>
      <c r="D20" s="241"/>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7"/>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10" t="s">
        <v>55</v>
      </c>
      <c r="Q4" s="110" t="s">
        <v>243</v>
      </c>
      <c r="S4" s="61" t="s">
        <v>72</v>
      </c>
      <c r="T4" s="110" t="s">
        <v>47</v>
      </c>
      <c r="U4" s="110" t="s">
        <v>239</v>
      </c>
      <c r="V4" s="110" t="s">
        <v>55</v>
      </c>
      <c r="W4" s="110" t="s">
        <v>244</v>
      </c>
    </row>
    <row r="5" spans="3:23" ht="17.399999999999999" thickTop="1" x14ac:dyDescent="0.4">
      <c r="C5" s="31"/>
      <c r="D5" s="237"/>
      <c r="E5" s="154"/>
      <c r="F5" s="154"/>
      <c r="G5" s="31"/>
      <c r="H5" s="31"/>
      <c r="I5" s="31"/>
      <c r="J5" s="31"/>
      <c r="K5" s="31"/>
      <c r="L5" s="30"/>
      <c r="M5" s="237"/>
      <c r="N5" s="40"/>
      <c r="O5" s="328" t="str">
        <f>IF('Dropdown tables - Production'!G3 = 0, "", 'Dropdown tables - Production'!G3)</f>
        <v/>
      </c>
      <c r="P5" s="329" t="str">
        <f>IF(Table15[[#This Row],[Species in production]] = "", "", SUMIFS(Table126[ASC certified net production volume (tonnes)],Table126[Species in production (Latin name) (select)],Table15[[#This Row],[Species in production]]))</f>
        <v/>
      </c>
      <c r="Q5" s="329" t="str">
        <f>IFERROR((SUMIFS(Table4[Amount of active component (kg)],Table4[Species in production (Latin name) (select)],Table15[[#This Row],[Species in production]],Table4[Type of treatment (select)], "Antibiotic")/Table15[[#This Row],[ASC certified net production volume (tonnes)]]), "")</f>
        <v/>
      </c>
      <c r="S5" s="328" t="str">
        <f>IF('Dropdown tables - Production'!K3=0, "", 'Dropdown tables - Production'!K3)</f>
        <v/>
      </c>
      <c r="T5" s="328" t="str">
        <f>IF('Dropdown tables - Production'!L3=0, "", 'Dropdown tables - Production'!L3)</f>
        <v/>
      </c>
      <c r="U5" s="328" t="str">
        <f>IF('Dropdown tables - Production'!M3=0, "", 'Dropdown tables - Production'!M3)</f>
        <v/>
      </c>
      <c r="V5" s="329"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7"/>
      <c r="E6" s="154"/>
      <c r="F6" s="154"/>
      <c r="G6" s="31"/>
      <c r="H6" s="31"/>
      <c r="I6" s="31"/>
      <c r="J6" s="31"/>
      <c r="K6" s="31"/>
      <c r="L6" s="30"/>
      <c r="M6" s="237"/>
      <c r="N6" s="40"/>
      <c r="O6" s="330" t="str">
        <f>IF('Dropdown tables - Production'!G4 = 0, "", 'Dropdown tables - Production'!G4)</f>
        <v/>
      </c>
      <c r="P6" s="331" t="str">
        <f>IF(Table15[[#This Row],[Species in production]] = "", "", SUMIFS(Table126[ASC certified net production volume (tonnes)],Table126[Species in production (Latin name) (select)],Table15[[#This Row],[Species in production]]))</f>
        <v/>
      </c>
      <c r="Q6" s="331" t="str">
        <f>IFERROR((SUMIFS(Table4[Amount of active component (kg)],Table4[Species in production (Latin name) (select)],Table15[[#This Row],[Species in production]],Table4[Type of treatment (select)], "Antibiotic")/Table15[[#This Row],[ASC certified net production volume (tonnes)]]), "")</f>
        <v/>
      </c>
      <c r="S6" s="330" t="str">
        <f>IF('Dropdown tables - Production'!K4=0, "", 'Dropdown tables - Production'!K4)</f>
        <v/>
      </c>
      <c r="T6" s="331" t="str">
        <f>IF('Dropdown tables - Production'!L4=0, "", 'Dropdown tables - Production'!L4)</f>
        <v/>
      </c>
      <c r="U6" s="331" t="str">
        <f>IF('Dropdown tables - Production'!M4=0, "", 'Dropdown tables - Production'!M4)</f>
        <v/>
      </c>
      <c r="V6" s="331"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7"/>
      <c r="E7" s="154"/>
      <c r="F7" s="154"/>
      <c r="G7" s="31"/>
      <c r="H7" s="31"/>
      <c r="I7" s="31"/>
      <c r="J7" s="31"/>
      <c r="K7" s="31"/>
      <c r="L7" s="30"/>
      <c r="M7" s="237"/>
      <c r="N7" s="40"/>
      <c r="O7" s="330" t="str">
        <f>IF('Dropdown tables - Production'!G5 = 0, "", 'Dropdown tables - Production'!G5)</f>
        <v/>
      </c>
      <c r="P7" s="331" t="str">
        <f>IF(Table15[[#This Row],[Species in production]] = "", "", SUMIFS(Table126[ASC certified net production volume (tonnes)],Table126[Species in production (Latin name) (select)],Table15[[#This Row],[Species in production]]))</f>
        <v/>
      </c>
      <c r="Q7" s="331" t="str">
        <f>IFERROR((SUMIFS(Table4[Amount of active component (kg)],Table4[Species in production (Latin name) (select)],Table15[[#This Row],[Species in production]],Table4[Type of treatment (select)], "Antibiotic")/Table15[[#This Row],[ASC certified net production volume (tonnes)]]), "")</f>
        <v/>
      </c>
      <c r="S7" s="330" t="str">
        <f>IF('Dropdown tables - Production'!K5=0, "", 'Dropdown tables - Production'!K5)</f>
        <v/>
      </c>
      <c r="T7" s="331" t="str">
        <f>IF('Dropdown tables - Production'!L5=0, "", 'Dropdown tables - Production'!L5)</f>
        <v/>
      </c>
      <c r="U7" s="331" t="str">
        <f>IF('Dropdown tables - Production'!M5=0, "", 'Dropdown tables - Production'!M5)</f>
        <v/>
      </c>
      <c r="V7" s="331"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7"/>
      <c r="E8" s="154"/>
      <c r="F8" s="154"/>
      <c r="G8" s="31"/>
      <c r="H8" s="31"/>
      <c r="I8" s="31"/>
      <c r="J8" s="31"/>
      <c r="K8" s="31"/>
      <c r="L8" s="30"/>
      <c r="M8" s="237"/>
      <c r="N8" s="40"/>
      <c r="O8" s="330" t="str">
        <f>IF('Dropdown tables - Production'!G6 = 0, "", 'Dropdown tables - Production'!G6)</f>
        <v/>
      </c>
      <c r="P8" s="331" t="str">
        <f>IF(Table15[[#This Row],[Species in production]] = "", "", SUMIFS(Table126[ASC certified net production volume (tonnes)],Table126[Species in production (Latin name) (select)],Table15[[#This Row],[Species in production]]))</f>
        <v/>
      </c>
      <c r="Q8" s="331" t="str">
        <f>IFERROR((SUMIFS(Table4[Amount of active component (kg)],Table4[Species in production (Latin name) (select)],Table15[[#This Row],[Species in production]],Table4[Type of treatment (select)], "Antibiotic")/Table15[[#This Row],[ASC certified net production volume (tonnes)]]), "")</f>
        <v/>
      </c>
      <c r="S8" s="330" t="str">
        <f>IF('Dropdown tables - Production'!K6=0, "", 'Dropdown tables - Production'!K6)</f>
        <v/>
      </c>
      <c r="T8" s="331" t="str">
        <f>IF('Dropdown tables - Production'!L6=0, "", 'Dropdown tables - Production'!L6)</f>
        <v/>
      </c>
      <c r="U8" s="331" t="str">
        <f>IF('Dropdown tables - Production'!M6=0, "", 'Dropdown tables - Production'!M6)</f>
        <v/>
      </c>
      <c r="V8" s="331"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7"/>
      <c r="E9" s="154"/>
      <c r="F9" s="154"/>
      <c r="G9" s="31"/>
      <c r="H9" s="31"/>
      <c r="I9" s="31"/>
      <c r="J9" s="31"/>
      <c r="K9" s="31"/>
      <c r="L9" s="30"/>
      <c r="M9" s="237"/>
      <c r="N9" s="40"/>
      <c r="O9" s="330" t="str">
        <f>IF('Dropdown tables - Production'!G7 = 0, "", 'Dropdown tables - Production'!G7)</f>
        <v/>
      </c>
      <c r="P9" s="331" t="str">
        <f>IF(Table15[[#This Row],[Species in production]] = "", "", SUMIFS(Table126[ASC certified net production volume (tonnes)],Table126[Species in production (Latin name) (select)],Table15[[#This Row],[Species in production]]))</f>
        <v/>
      </c>
      <c r="Q9" s="331" t="str">
        <f>IFERROR((SUMIFS(Table4[Amount of active component (kg)],Table4[Species in production (Latin name) (select)],Table15[[#This Row],[Species in production]],Table4[Type of treatment (select)], "Antibiotic")/Table15[[#This Row],[ASC certified net production volume (tonnes)]]), "")</f>
        <v/>
      </c>
      <c r="S9" s="330" t="str">
        <f>IF('Dropdown tables - Production'!K7=0, "", 'Dropdown tables - Production'!K7)</f>
        <v/>
      </c>
      <c r="T9" s="331" t="str">
        <f>IF('Dropdown tables - Production'!L7=0, "", 'Dropdown tables - Production'!L7)</f>
        <v/>
      </c>
      <c r="U9" s="331" t="str">
        <f>IF('Dropdown tables - Production'!M7=0, "", 'Dropdown tables - Production'!M7)</f>
        <v/>
      </c>
      <c r="V9" s="331"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7"/>
      <c r="E10" s="154"/>
      <c r="F10" s="154"/>
      <c r="G10" s="31"/>
      <c r="H10" s="31"/>
      <c r="I10" s="31"/>
      <c r="J10" s="31"/>
      <c r="K10" s="31"/>
      <c r="L10" s="30"/>
      <c r="M10" s="237"/>
      <c r="N10" s="40"/>
      <c r="O10" s="330" t="str">
        <f>IF('Dropdown tables - Production'!G8 = 0, "", 'Dropdown tables - Production'!G8)</f>
        <v/>
      </c>
      <c r="P10" s="331" t="str">
        <f>IF(Table15[[#This Row],[Species in production]] = "", "", SUMIFS(Table126[ASC certified net production volume (tonnes)],Table126[Species in production (Latin name) (select)],Table15[[#This Row],[Species in production]]))</f>
        <v/>
      </c>
      <c r="Q10" s="331" t="str">
        <f>IFERROR((SUMIFS(Table4[Amount of active component (kg)],Table4[Species in production (Latin name) (select)],Table15[[#This Row],[Species in production]],Table4[Type of treatment (select)], "Antibiotic")/Table15[[#This Row],[ASC certified net production volume (tonnes)]]), "")</f>
        <v/>
      </c>
      <c r="S10" s="330" t="str">
        <f>IF('Dropdown tables - Production'!K8=0, "", 'Dropdown tables - Production'!K8)</f>
        <v/>
      </c>
      <c r="T10" s="331" t="str">
        <f>IF('Dropdown tables - Production'!L8=0, "", 'Dropdown tables - Production'!L8)</f>
        <v/>
      </c>
      <c r="U10" s="331" t="str">
        <f>IF('Dropdown tables - Production'!M8=0, "", 'Dropdown tables - Production'!M8)</f>
        <v/>
      </c>
      <c r="V10" s="331"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7"/>
      <c r="E11" s="154"/>
      <c r="F11" s="154"/>
      <c r="G11" s="31"/>
      <c r="H11" s="31"/>
      <c r="I11" s="31"/>
      <c r="J11" s="31"/>
      <c r="K11" s="31"/>
      <c r="L11" s="30"/>
      <c r="M11" s="237"/>
      <c r="N11" s="40"/>
      <c r="O11" s="330" t="str">
        <f>IF('Dropdown tables - Production'!G9 = 0, "", 'Dropdown tables - Production'!G9)</f>
        <v/>
      </c>
      <c r="P11" s="331" t="str">
        <f>IF(Table15[[#This Row],[Species in production]] = "", "", SUMIFS(Table126[ASC certified net production volume (tonnes)],Table126[Species in production (Latin name) (select)],Table15[[#This Row],[Species in production]]))</f>
        <v/>
      </c>
      <c r="Q11" s="331" t="str">
        <f>IFERROR((SUMIFS(Table4[Amount of active component (kg)],Table4[Species in production (Latin name) (select)],Table15[[#This Row],[Species in production]],Table4[Type of treatment (select)], "Antibiotic")/Table15[[#This Row],[ASC certified net production volume (tonnes)]]), "")</f>
        <v/>
      </c>
      <c r="S11" s="330" t="str">
        <f>IF('Dropdown tables - Production'!K9=0, "", 'Dropdown tables - Production'!K9)</f>
        <v/>
      </c>
      <c r="T11" s="331" t="str">
        <f>IF('Dropdown tables - Production'!L9=0, "", 'Dropdown tables - Production'!L9)</f>
        <v/>
      </c>
      <c r="U11" s="331" t="str">
        <f>IF('Dropdown tables - Production'!M9=0, "", 'Dropdown tables - Production'!M9)</f>
        <v/>
      </c>
      <c r="V11" s="331"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7"/>
      <c r="E12" s="154"/>
      <c r="F12" s="154"/>
      <c r="G12" s="31"/>
      <c r="H12" s="31"/>
      <c r="I12" s="31"/>
      <c r="J12" s="31"/>
      <c r="K12" s="31"/>
      <c r="L12" s="30"/>
      <c r="M12" s="237"/>
      <c r="N12" s="40"/>
      <c r="O12" s="330" t="str">
        <f>IF('Dropdown tables - Production'!G10 = 0, "", 'Dropdown tables - Production'!G10)</f>
        <v/>
      </c>
      <c r="P12" s="331" t="str">
        <f>IF(Table15[[#This Row],[Species in production]] = "", "", SUMIFS(Table126[ASC certified net production volume (tonnes)],Table126[Species in production (Latin name) (select)],Table15[[#This Row],[Species in production]]))</f>
        <v/>
      </c>
      <c r="Q12" s="331" t="str">
        <f>IFERROR((SUMIFS(Table4[Amount of active component (kg)],Table4[Species in production (Latin name) (select)],Table15[[#This Row],[Species in production]],Table4[Type of treatment (select)], "Antibiotic")/Table15[[#This Row],[ASC certified net production volume (tonnes)]]), "")</f>
        <v/>
      </c>
      <c r="S12" s="330" t="str">
        <f>IF('Dropdown tables - Production'!K10=0, "", 'Dropdown tables - Production'!K10)</f>
        <v/>
      </c>
      <c r="T12" s="331" t="str">
        <f>IF('Dropdown tables - Production'!L10=0, "", 'Dropdown tables - Production'!L10)</f>
        <v/>
      </c>
      <c r="U12" s="331" t="str">
        <f>IF('Dropdown tables - Production'!M10=0, "", 'Dropdown tables - Production'!M10)</f>
        <v/>
      </c>
      <c r="V12" s="331"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7"/>
      <c r="E13" s="154"/>
      <c r="F13" s="154"/>
      <c r="G13" s="31"/>
      <c r="H13" s="31"/>
      <c r="I13" s="31"/>
      <c r="J13" s="31"/>
      <c r="K13" s="31"/>
      <c r="L13" s="30"/>
      <c r="M13" s="237"/>
      <c r="N13" s="40"/>
      <c r="O13" s="330" t="str">
        <f>IF('Dropdown tables - Production'!G11 = 0, "", 'Dropdown tables - Production'!G11)</f>
        <v/>
      </c>
      <c r="P13" s="331" t="str">
        <f>IF(Table15[[#This Row],[Species in production]] = "", "", SUMIFS(Table126[ASC certified net production volume (tonnes)],Table126[Species in production (Latin name) (select)],Table15[[#This Row],[Species in production]]))</f>
        <v/>
      </c>
      <c r="Q13" s="331" t="str">
        <f>IFERROR((SUMIFS(Table4[Amount of active component (kg)],Table4[Species in production (Latin name) (select)],Table15[[#This Row],[Species in production]],Table4[Type of treatment (select)], "Antibiotic")/Table15[[#This Row],[ASC certified net production volume (tonnes)]]), "")</f>
        <v/>
      </c>
      <c r="S13" s="330" t="str">
        <f>IF('Dropdown tables - Production'!K11=0, "", 'Dropdown tables - Production'!K11)</f>
        <v/>
      </c>
      <c r="T13" s="331" t="str">
        <f>IF('Dropdown tables - Production'!L11=0, "", 'Dropdown tables - Production'!L11)</f>
        <v/>
      </c>
      <c r="U13" s="331" t="str">
        <f>IF('Dropdown tables - Production'!M11=0, "", 'Dropdown tables - Production'!M11)</f>
        <v/>
      </c>
      <c r="V13" s="331"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7"/>
      <c r="E14" s="154"/>
      <c r="F14" s="154"/>
      <c r="G14" s="31"/>
      <c r="H14" s="31"/>
      <c r="I14" s="31"/>
      <c r="J14" s="31"/>
      <c r="K14" s="31"/>
      <c r="L14" s="30"/>
      <c r="M14" s="237"/>
      <c r="N14" s="40"/>
      <c r="O14" s="330" t="str">
        <f>IF('Dropdown tables - Production'!G12 = 0, "", 'Dropdown tables - Production'!G12)</f>
        <v/>
      </c>
      <c r="P14" s="331" t="str">
        <f>IF(Table15[[#This Row],[Species in production]] = "", "", SUMIFS(Table126[ASC certified net production volume (tonnes)],Table126[Species in production (Latin name) (select)],Table15[[#This Row],[Species in production]]))</f>
        <v/>
      </c>
      <c r="Q14" s="331" t="str">
        <f>IFERROR((SUMIFS(Table4[Amount of active component (kg)],Table4[Species in production (Latin name) (select)],Table15[[#This Row],[Species in production]],Table4[Type of treatment (select)], "Antibiotic")/Table15[[#This Row],[ASC certified net production volume (tonnes)]]), "")</f>
        <v/>
      </c>
      <c r="S14" s="330" t="str">
        <f>IF('Dropdown tables - Production'!K12=0, "", 'Dropdown tables - Production'!K12)</f>
        <v/>
      </c>
      <c r="T14" s="331" t="str">
        <f>IF('Dropdown tables - Production'!L12=0, "", 'Dropdown tables - Production'!L12)</f>
        <v/>
      </c>
      <c r="U14" s="331" t="str">
        <f>IF('Dropdown tables - Production'!M12=0, "", 'Dropdown tables - Production'!M12)</f>
        <v/>
      </c>
      <c r="V14" s="331"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7"/>
      <c r="E15" s="154"/>
      <c r="F15" s="154"/>
      <c r="G15" s="31"/>
      <c r="H15" s="31"/>
      <c r="I15" s="31"/>
      <c r="J15" s="31"/>
      <c r="K15" s="31"/>
      <c r="L15" s="30"/>
      <c r="M15" s="237"/>
      <c r="N15" s="40"/>
      <c r="O15" s="330" t="str">
        <f>IF('Dropdown tables - Production'!G13 = 0, "", 'Dropdown tables - Production'!G13)</f>
        <v/>
      </c>
      <c r="P15" s="331" t="str">
        <f>IF(Table15[[#This Row],[Species in production]] = "", "", SUMIFS(Table126[ASC certified net production volume (tonnes)],Table126[Species in production (Latin name) (select)],Table15[[#This Row],[Species in production]]))</f>
        <v/>
      </c>
      <c r="Q15" s="331" t="str">
        <f>IFERROR((SUMIFS(Table4[Amount of active component (kg)],Table4[Species in production (Latin name) (select)],Table15[[#This Row],[Species in production]],Table4[Type of treatment (select)], "Antibiotic")/Table15[[#This Row],[ASC certified net production volume (tonnes)]]), "")</f>
        <v/>
      </c>
      <c r="S15" s="330" t="str">
        <f>IF('Dropdown tables - Production'!K13=0, "", 'Dropdown tables - Production'!K13)</f>
        <v/>
      </c>
      <c r="T15" s="331" t="str">
        <f>IF('Dropdown tables - Production'!L13=0, "", 'Dropdown tables - Production'!L13)</f>
        <v/>
      </c>
      <c r="U15" s="331" t="str">
        <f>IF('Dropdown tables - Production'!M13=0, "", 'Dropdown tables - Production'!M13)</f>
        <v/>
      </c>
      <c r="V15" s="331"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7"/>
      <c r="E16" s="154"/>
      <c r="F16" s="154"/>
      <c r="G16" s="31"/>
      <c r="H16" s="31"/>
      <c r="I16" s="31"/>
      <c r="J16" s="31"/>
      <c r="K16" s="31"/>
      <c r="L16" s="30"/>
      <c r="M16" s="237"/>
      <c r="N16" s="40"/>
      <c r="O16" s="330" t="str">
        <f>IF('Dropdown tables - Production'!G14 = 0, "", 'Dropdown tables - Production'!G14)</f>
        <v/>
      </c>
      <c r="P16" s="331" t="str">
        <f>IF(Table15[[#This Row],[Species in production]] = "", "", SUMIFS(Table126[ASC certified net production volume (tonnes)],Table126[Species in production (Latin name) (select)],Table15[[#This Row],[Species in production]]))</f>
        <v/>
      </c>
      <c r="Q16" s="331" t="str">
        <f>IFERROR((SUMIFS(Table4[Amount of active component (kg)],Table4[Species in production (Latin name) (select)],Table15[[#This Row],[Species in production]],Table4[Type of treatment (select)], "Antibiotic")/Table15[[#This Row],[ASC certified net production volume (tonnes)]]), "")</f>
        <v/>
      </c>
      <c r="S16" s="330" t="str">
        <f>IF('Dropdown tables - Production'!K14=0, "", 'Dropdown tables - Production'!K14)</f>
        <v/>
      </c>
      <c r="T16" s="331" t="str">
        <f>IF('Dropdown tables - Production'!L14=0, "", 'Dropdown tables - Production'!L14)</f>
        <v/>
      </c>
      <c r="U16" s="331" t="str">
        <f>IF('Dropdown tables - Production'!M14=0, "", 'Dropdown tables - Production'!M14)</f>
        <v/>
      </c>
      <c r="V16" s="331"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7"/>
      <c r="E17" s="154"/>
      <c r="F17" s="154"/>
      <c r="G17" s="31"/>
      <c r="H17" s="31"/>
      <c r="I17" s="31"/>
      <c r="J17" s="31"/>
      <c r="K17" s="31"/>
      <c r="L17" s="30"/>
      <c r="M17" s="237"/>
      <c r="N17" s="40"/>
      <c r="O17" s="330" t="str">
        <f>IF('Dropdown tables - Production'!G15 = 0, "", 'Dropdown tables - Production'!G15)</f>
        <v/>
      </c>
      <c r="P17" s="331" t="str">
        <f>IF(Table15[[#This Row],[Species in production]] = "", "", SUMIFS(Table126[ASC certified net production volume (tonnes)],Table126[Species in production (Latin name) (select)],Table15[[#This Row],[Species in production]]))</f>
        <v/>
      </c>
      <c r="Q17" s="331" t="str">
        <f>IFERROR((SUMIFS(Table4[Amount of active component (kg)],Table4[Species in production (Latin name) (select)],Table15[[#This Row],[Species in production]],Table4[Type of treatment (select)], "Antibiotic")/Table15[[#This Row],[ASC certified net production volume (tonnes)]]), "")</f>
        <v/>
      </c>
      <c r="S17" s="330" t="str">
        <f>IF('Dropdown tables - Production'!K15=0, "", 'Dropdown tables - Production'!K15)</f>
        <v/>
      </c>
      <c r="T17" s="331" t="str">
        <f>IF('Dropdown tables - Production'!L15=0, "", 'Dropdown tables - Production'!L15)</f>
        <v/>
      </c>
      <c r="U17" s="331" t="str">
        <f>IF('Dropdown tables - Production'!M15=0, "", 'Dropdown tables - Production'!M15)</f>
        <v/>
      </c>
      <c r="V17" s="331"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7"/>
      <c r="E18" s="154"/>
      <c r="F18" s="154"/>
      <c r="G18" s="31"/>
      <c r="H18" s="31"/>
      <c r="I18" s="31"/>
      <c r="J18" s="31"/>
      <c r="K18" s="31"/>
      <c r="L18" s="30"/>
      <c r="M18" s="237"/>
      <c r="N18" s="40"/>
      <c r="O18" s="330" t="str">
        <f>IF('Dropdown tables - Production'!G16 = 0, "", 'Dropdown tables - Production'!G16)</f>
        <v/>
      </c>
      <c r="P18" s="331" t="str">
        <f>IF(Table15[[#This Row],[Species in production]] = "", "", SUMIFS(Table126[ASC certified net production volume (tonnes)],Table126[Species in production (Latin name) (select)],Table15[[#This Row],[Species in production]]))</f>
        <v/>
      </c>
      <c r="Q18" s="331" t="str">
        <f>IFERROR((SUMIFS(Table4[Amount of active component (kg)],Table4[Species in production (Latin name) (select)],Table15[[#This Row],[Species in production]],Table4[Type of treatment (select)], "Antibiotic")/Table15[[#This Row],[ASC certified net production volume (tonnes)]]), "")</f>
        <v/>
      </c>
      <c r="S18" s="330" t="str">
        <f>IF('Dropdown tables - Production'!K16=0, "", 'Dropdown tables - Production'!K16)</f>
        <v/>
      </c>
      <c r="T18" s="331" t="str">
        <f>IF('Dropdown tables - Production'!L16=0, "", 'Dropdown tables - Production'!L16)</f>
        <v/>
      </c>
      <c r="U18" s="331" t="str">
        <f>IF('Dropdown tables - Production'!M16=0, "", 'Dropdown tables - Production'!M16)</f>
        <v/>
      </c>
      <c r="V18" s="331"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7"/>
      <c r="E19" s="154"/>
      <c r="F19" s="154"/>
      <c r="G19" s="31"/>
      <c r="H19" s="31"/>
      <c r="I19" s="31"/>
      <c r="J19" s="31"/>
      <c r="K19" s="31"/>
      <c r="L19" s="30"/>
      <c r="M19" s="237"/>
      <c r="N19" s="40"/>
      <c r="O19" s="330" t="str">
        <f>IF('Dropdown tables - Production'!G17 = 0, "", 'Dropdown tables - Production'!G17)</f>
        <v/>
      </c>
      <c r="P19" s="331" t="str">
        <f>IF(Table15[[#This Row],[Species in production]] = "", "", SUMIFS(Table126[ASC certified net production volume (tonnes)],Table126[Species in production (Latin name) (select)],Table15[[#This Row],[Species in production]]))</f>
        <v/>
      </c>
      <c r="Q19" s="331" t="str">
        <f>IFERROR((SUMIFS(Table4[Amount of active component (kg)],Table4[Species in production (Latin name) (select)],Table15[[#This Row],[Species in production]],Table4[Type of treatment (select)], "Antibiotic")/Table15[[#This Row],[ASC certified net production volume (tonnes)]]), "")</f>
        <v/>
      </c>
      <c r="S19" s="330" t="str">
        <f>IF('Dropdown tables - Production'!K17=0, "", 'Dropdown tables - Production'!K17)</f>
        <v/>
      </c>
      <c r="T19" s="331" t="str">
        <f>IF('Dropdown tables - Production'!L17=0, "", 'Dropdown tables - Production'!L17)</f>
        <v/>
      </c>
      <c r="U19" s="331" t="str">
        <f>IF('Dropdown tables - Production'!M17=0, "", 'Dropdown tables - Production'!M17)</f>
        <v/>
      </c>
      <c r="V19" s="331"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7"/>
      <c r="E20" s="154"/>
      <c r="F20" s="154"/>
      <c r="G20" s="31"/>
      <c r="H20" s="31"/>
      <c r="I20" s="31"/>
      <c r="J20" s="31"/>
      <c r="K20" s="31"/>
      <c r="L20" s="30"/>
      <c r="M20" s="237"/>
      <c r="N20" s="40"/>
      <c r="O20" s="330" t="str">
        <f>IF('Dropdown tables - Production'!G18 = 0, "", 'Dropdown tables - Production'!G18)</f>
        <v/>
      </c>
      <c r="P20" s="331" t="str">
        <f>IF(Table15[[#This Row],[Species in production]] = "", "", SUMIFS(Table126[ASC certified net production volume (tonnes)],Table126[Species in production (Latin name) (select)],Table15[[#This Row],[Species in production]]))</f>
        <v/>
      </c>
      <c r="Q20" s="331" t="str">
        <f>IFERROR((SUMIFS(Table4[Amount of active component (kg)],Table4[Species in production (Latin name) (select)],Table15[[#This Row],[Species in production]],Table4[Type of treatment (select)], "Antibiotic")/Table15[[#This Row],[ASC certified net production volume (tonnes)]]), "")</f>
        <v/>
      </c>
      <c r="S20" s="330" t="str">
        <f>IF('Dropdown tables - Production'!K18=0, "", 'Dropdown tables - Production'!K18)</f>
        <v/>
      </c>
      <c r="T20" s="331" t="str">
        <f>IF('Dropdown tables - Production'!L18=0, "", 'Dropdown tables - Production'!L18)</f>
        <v/>
      </c>
      <c r="U20" s="331" t="str">
        <f>IF('Dropdown tables - Production'!M18=0, "", 'Dropdown tables - Production'!M18)</f>
        <v/>
      </c>
      <c r="V20" s="331"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7"/>
      <c r="E21" s="154"/>
      <c r="F21" s="154"/>
      <c r="G21" s="31"/>
      <c r="H21" s="31"/>
      <c r="I21" s="31"/>
      <c r="J21" s="31"/>
      <c r="K21" s="31"/>
      <c r="L21" s="30"/>
      <c r="M21" s="237"/>
      <c r="N21" s="40"/>
      <c r="O21" s="330" t="str">
        <f>IF('Dropdown tables - Production'!G19 = 0, "", 'Dropdown tables - Production'!G19)</f>
        <v/>
      </c>
      <c r="P21" s="331" t="str">
        <f>IF(Table15[[#This Row],[Species in production]] = "", "", SUMIFS(Table126[ASC certified net production volume (tonnes)],Table126[Species in production (Latin name) (select)],Table15[[#This Row],[Species in production]]))</f>
        <v/>
      </c>
      <c r="Q21" s="331" t="str">
        <f>IFERROR((SUMIFS(Table4[Amount of active component (kg)],Table4[Species in production (Latin name) (select)],Table15[[#This Row],[Species in production]],Table4[Type of treatment (select)], "Antibiotic")/Table15[[#This Row],[ASC certified net production volume (tonnes)]]), "")</f>
        <v/>
      </c>
      <c r="S21" s="330" t="str">
        <f>IF('Dropdown tables - Production'!K19=0, "", 'Dropdown tables - Production'!K19)</f>
        <v/>
      </c>
      <c r="T21" s="331" t="str">
        <f>IF('Dropdown tables - Production'!L19=0, "", 'Dropdown tables - Production'!L19)</f>
        <v/>
      </c>
      <c r="U21" s="331" t="str">
        <f>IF('Dropdown tables - Production'!M19=0, "", 'Dropdown tables - Production'!M19)</f>
        <v/>
      </c>
      <c r="V21" s="331"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7"/>
      <c r="E22" s="154"/>
      <c r="F22" s="154"/>
      <c r="G22" s="31"/>
      <c r="H22" s="31"/>
      <c r="I22" s="31"/>
      <c r="J22" s="31"/>
      <c r="K22" s="31"/>
      <c r="L22" s="30"/>
      <c r="M22" s="237"/>
      <c r="N22" s="40"/>
      <c r="O22" s="330" t="str">
        <f>IF('Dropdown tables - Production'!G20 = 0, "", 'Dropdown tables - Production'!G20)</f>
        <v/>
      </c>
      <c r="P22" s="331" t="str">
        <f>IF(Table15[[#This Row],[Species in production]] = "", "", SUMIFS(Table126[ASC certified net production volume (tonnes)],Table126[Species in production (Latin name) (select)],Table15[[#This Row],[Species in production]]))</f>
        <v/>
      </c>
      <c r="Q22" s="331" t="str">
        <f>IFERROR((SUMIFS(Table4[Amount of active component (kg)],Table4[Species in production (Latin name) (select)],Table15[[#This Row],[Species in production]],Table4[Type of treatment (select)], "Antibiotic")/Table15[[#This Row],[ASC certified net production volume (tonnes)]]), "")</f>
        <v/>
      </c>
      <c r="S22" s="330" t="str">
        <f>IF('Dropdown tables - Production'!K20=0, "", 'Dropdown tables - Production'!K20)</f>
        <v/>
      </c>
      <c r="T22" s="331" t="str">
        <f>IF('Dropdown tables - Production'!L20=0, "", 'Dropdown tables - Production'!L20)</f>
        <v/>
      </c>
      <c r="U22" s="331" t="str">
        <f>IF('Dropdown tables - Production'!M20=0, "", 'Dropdown tables - Production'!M20)</f>
        <v/>
      </c>
      <c r="V22" s="331"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7"/>
      <c r="E23" s="154"/>
      <c r="F23" s="154"/>
      <c r="G23" s="31"/>
      <c r="H23" s="31"/>
      <c r="I23" s="31"/>
      <c r="J23" s="31"/>
      <c r="K23" s="31"/>
      <c r="L23" s="30"/>
      <c r="M23" s="237"/>
      <c r="N23" s="40"/>
      <c r="O23" s="330" t="str">
        <f>IF('Dropdown tables - Production'!G21 = 0, "", 'Dropdown tables - Production'!G21)</f>
        <v/>
      </c>
      <c r="P23" s="331" t="str">
        <f>IF(Table15[[#This Row],[Species in production]] = "", "", SUMIFS(Table126[ASC certified net production volume (tonnes)],Table126[Species in production (Latin name) (select)],Table15[[#This Row],[Species in production]]))</f>
        <v/>
      </c>
      <c r="Q23" s="331" t="str">
        <f>IFERROR((SUMIFS(Table4[Amount of active component (kg)],Table4[Species in production (Latin name) (select)],Table15[[#This Row],[Species in production]],Table4[Type of treatment (select)], "Antibiotic")/Table15[[#This Row],[ASC certified net production volume (tonnes)]]), "")</f>
        <v/>
      </c>
      <c r="S23" s="330" t="str">
        <f>IF('Dropdown tables - Production'!K21=0, "", 'Dropdown tables - Production'!K21)</f>
        <v/>
      </c>
      <c r="T23" s="331" t="str">
        <f>IF('Dropdown tables - Production'!L21=0, "", 'Dropdown tables - Production'!L21)</f>
        <v/>
      </c>
      <c r="U23" s="331" t="str">
        <f>IF('Dropdown tables - Production'!M21=0, "", 'Dropdown tables - Production'!M21)</f>
        <v/>
      </c>
      <c r="V23" s="331"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7"/>
      <c r="E24" s="154"/>
      <c r="F24" s="154"/>
      <c r="G24" s="31"/>
      <c r="H24" s="31"/>
      <c r="I24" s="31"/>
      <c r="J24" s="31"/>
      <c r="K24" s="31"/>
      <c r="L24" s="30"/>
      <c r="M24" s="237"/>
      <c r="N24" s="40"/>
      <c r="O24" s="330" t="str">
        <f>IF('Dropdown tables - Production'!G22 = 0, "", 'Dropdown tables - Production'!G22)</f>
        <v/>
      </c>
      <c r="P24" s="331" t="str">
        <f>IF(Table15[[#This Row],[Species in production]] = "", "", SUMIFS(Table126[ASC certified net production volume (tonnes)],Table126[Species in production (Latin name) (select)],Table15[[#This Row],[Species in production]]))</f>
        <v/>
      </c>
      <c r="Q24" s="331" t="str">
        <f>IFERROR((SUMIFS(Table4[Amount of active component (kg)],Table4[Species in production (Latin name) (select)],Table15[[#This Row],[Species in production]],Table4[Type of treatment (select)], "Antibiotic")/Table15[[#This Row],[ASC certified net production volume (tonnes)]]), "")</f>
        <v/>
      </c>
      <c r="S24" s="330" t="str">
        <f>IF('Dropdown tables - Production'!K22=0, "", 'Dropdown tables - Production'!K22)</f>
        <v/>
      </c>
      <c r="T24" s="331" t="str">
        <f>IF('Dropdown tables - Production'!L22=0, "", 'Dropdown tables - Production'!L22)</f>
        <v/>
      </c>
      <c r="U24" s="331" t="str">
        <f>IF('Dropdown tables - Production'!M22=0, "", 'Dropdown tables - Production'!M22)</f>
        <v/>
      </c>
      <c r="V24" s="331"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7"/>
      <c r="E25" s="154"/>
      <c r="F25" s="154"/>
      <c r="G25" s="31"/>
      <c r="H25" s="31"/>
      <c r="I25" s="31"/>
      <c r="J25" s="31"/>
      <c r="K25" s="31"/>
      <c r="L25" s="30"/>
      <c r="M25" s="237"/>
      <c r="N25" s="40"/>
      <c r="O25" s="330" t="str">
        <f>IF('Dropdown tables - Production'!G23 = 0, "", 'Dropdown tables - Production'!G23)</f>
        <v/>
      </c>
      <c r="P25" s="331" t="str">
        <f>IF(Table15[[#This Row],[Species in production]] = "", "", SUMIFS(Table126[ASC certified net production volume (tonnes)],Table126[Species in production (Latin name) (select)],Table15[[#This Row],[Species in production]]))</f>
        <v/>
      </c>
      <c r="Q25" s="331" t="str">
        <f>IFERROR((SUMIFS(Table4[Amount of active component (kg)],Table4[Species in production (Latin name) (select)],Table15[[#This Row],[Species in production]],Table4[Type of treatment (select)], "Antibiotic")/Table15[[#This Row],[ASC certified net production volume (tonnes)]]), "")</f>
        <v/>
      </c>
      <c r="S25" s="330" t="str">
        <f>IF('Dropdown tables - Production'!K23=0, "", 'Dropdown tables - Production'!K23)</f>
        <v/>
      </c>
      <c r="T25" s="331" t="str">
        <f>IF('Dropdown tables - Production'!L23=0, "", 'Dropdown tables - Production'!L23)</f>
        <v/>
      </c>
      <c r="U25" s="331" t="str">
        <f>IF('Dropdown tables - Production'!M23=0, "", 'Dropdown tables - Production'!M23)</f>
        <v/>
      </c>
      <c r="V25" s="331"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7"/>
      <c r="E26" s="154"/>
      <c r="F26" s="154"/>
      <c r="G26" s="31"/>
      <c r="H26" s="31"/>
      <c r="I26" s="31"/>
      <c r="J26" s="31"/>
      <c r="K26" s="31"/>
      <c r="L26" s="30"/>
      <c r="M26" s="237"/>
      <c r="N26" s="40"/>
      <c r="O26" s="330" t="str">
        <f>IF('Dropdown tables - Production'!G24 = 0, "", 'Dropdown tables - Production'!G24)</f>
        <v/>
      </c>
      <c r="P26" s="331" t="str">
        <f>IF(Table15[[#This Row],[Species in production]] = "", "", SUMIFS(Table126[ASC certified net production volume (tonnes)],Table126[Species in production (Latin name) (select)],Table15[[#This Row],[Species in production]]))</f>
        <v/>
      </c>
      <c r="Q26" s="331" t="str">
        <f>IFERROR((SUMIFS(Table4[Amount of active component (kg)],Table4[Species in production (Latin name) (select)],Table15[[#This Row],[Species in production]],Table4[Type of treatment (select)], "Antibiotic")/Table15[[#This Row],[ASC certified net production volume (tonnes)]]), "")</f>
        <v/>
      </c>
      <c r="S26" s="330" t="str">
        <f>IF('Dropdown tables - Production'!K24=0, "", 'Dropdown tables - Production'!K24)</f>
        <v/>
      </c>
      <c r="T26" s="331" t="str">
        <f>IF('Dropdown tables - Production'!L24=0, "", 'Dropdown tables - Production'!L24)</f>
        <v/>
      </c>
      <c r="U26" s="331" t="str">
        <f>IF('Dropdown tables - Production'!M24=0, "", 'Dropdown tables - Production'!M24)</f>
        <v/>
      </c>
      <c r="V26" s="331"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7"/>
      <c r="E27" s="154"/>
      <c r="F27" s="154"/>
      <c r="G27" s="31"/>
      <c r="H27" s="31"/>
      <c r="I27" s="31"/>
      <c r="J27" s="31"/>
      <c r="K27" s="31"/>
      <c r="L27" s="30"/>
      <c r="M27" s="237"/>
      <c r="N27" s="40"/>
      <c r="O27" s="330" t="str">
        <f>IF('Dropdown tables - Production'!G25 = 0, "", 'Dropdown tables - Production'!G25)</f>
        <v/>
      </c>
      <c r="P27" s="331" t="str">
        <f>IF(Table15[[#This Row],[Species in production]] = "", "", SUMIFS(Table126[ASC certified net production volume (tonnes)],Table126[Species in production (Latin name) (select)],Table15[[#This Row],[Species in production]]))</f>
        <v/>
      </c>
      <c r="Q27" s="331" t="str">
        <f>IFERROR((SUMIFS(Table4[Amount of active component (kg)],Table4[Species in production (Latin name) (select)],Table15[[#This Row],[Species in production]],Table4[Type of treatment (select)], "Antibiotic")/Table15[[#This Row],[ASC certified net production volume (tonnes)]]), "")</f>
        <v/>
      </c>
      <c r="S27" s="330" t="str">
        <f>IF('Dropdown tables - Production'!K25=0, "", 'Dropdown tables - Production'!K25)</f>
        <v/>
      </c>
      <c r="T27" s="331" t="str">
        <f>IF('Dropdown tables - Production'!L25=0, "", 'Dropdown tables - Production'!L25)</f>
        <v/>
      </c>
      <c r="U27" s="331" t="str">
        <f>IF('Dropdown tables - Production'!M25=0, "", 'Dropdown tables - Production'!M25)</f>
        <v/>
      </c>
      <c r="V27" s="331"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7"/>
      <c r="E28" s="154"/>
      <c r="F28" s="154"/>
      <c r="G28" s="31"/>
      <c r="H28" s="31"/>
      <c r="I28" s="31"/>
      <c r="J28" s="31"/>
      <c r="K28" s="31"/>
      <c r="L28" s="30"/>
      <c r="M28" s="237"/>
      <c r="N28" s="40"/>
      <c r="S28" s="330" t="str">
        <f>IF('Dropdown tables - Production'!K26=0, "", 'Dropdown tables - Production'!K26)</f>
        <v/>
      </c>
      <c r="T28" s="331" t="str">
        <f>IF('Dropdown tables - Production'!L26=0, "", 'Dropdown tables - Production'!L26)</f>
        <v/>
      </c>
      <c r="U28" s="331" t="str">
        <f>IF('Dropdown tables - Production'!M26=0, "", 'Dropdown tables - Production'!M26)</f>
        <v/>
      </c>
      <c r="V28" s="331"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7"/>
      <c r="E29" s="154"/>
      <c r="F29" s="154"/>
      <c r="G29" s="31"/>
      <c r="H29" s="31"/>
      <c r="I29" s="31"/>
      <c r="J29" s="31"/>
      <c r="K29" s="31"/>
      <c r="L29" s="30"/>
      <c r="M29" s="237"/>
      <c r="N29" s="40"/>
      <c r="S29" s="330" t="str">
        <f>IF('Dropdown tables - Production'!K27=0, "", 'Dropdown tables - Production'!K27)</f>
        <v/>
      </c>
      <c r="T29" s="331" t="str">
        <f>IF('Dropdown tables - Production'!L27=0, "", 'Dropdown tables - Production'!L27)</f>
        <v/>
      </c>
      <c r="U29" s="331" t="str">
        <f>IF('Dropdown tables - Production'!M27=0, "", 'Dropdown tables - Production'!M27)</f>
        <v/>
      </c>
      <c r="V29" s="331"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7"/>
      <c r="E30" s="154"/>
      <c r="F30" s="154"/>
      <c r="G30" s="31"/>
      <c r="H30" s="31"/>
      <c r="I30" s="31"/>
      <c r="J30" s="31"/>
      <c r="K30" s="31"/>
      <c r="L30" s="30"/>
      <c r="M30" s="237"/>
      <c r="N30" s="40"/>
      <c r="S30" s="330" t="str">
        <f>IF('Dropdown tables - Production'!K28=0, "", 'Dropdown tables - Production'!K28)</f>
        <v/>
      </c>
      <c r="T30" s="331" t="str">
        <f>IF('Dropdown tables - Production'!L28=0, "", 'Dropdown tables - Production'!L28)</f>
        <v/>
      </c>
      <c r="U30" s="331" t="str">
        <f>IF('Dropdown tables - Production'!M28=0, "", 'Dropdown tables - Production'!M28)</f>
        <v/>
      </c>
      <c r="V30" s="331"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7"/>
      <c r="E31" s="154"/>
      <c r="F31" s="154"/>
      <c r="G31" s="31"/>
      <c r="H31" s="31"/>
      <c r="I31" s="31"/>
      <c r="J31" s="31"/>
      <c r="K31" s="31"/>
      <c r="L31" s="30"/>
      <c r="M31" s="237"/>
      <c r="N31" s="40"/>
      <c r="S31" s="330" t="str">
        <f>IF('Dropdown tables - Production'!K29=0, "", 'Dropdown tables - Production'!K29)</f>
        <v/>
      </c>
      <c r="T31" s="331" t="str">
        <f>IF('Dropdown tables - Production'!L29=0, "", 'Dropdown tables - Production'!L29)</f>
        <v/>
      </c>
      <c r="U31" s="331" t="str">
        <f>IF('Dropdown tables - Production'!M29=0, "", 'Dropdown tables - Production'!M29)</f>
        <v/>
      </c>
      <c r="V31" s="331"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7"/>
      <c r="E32" s="154"/>
      <c r="F32" s="154"/>
      <c r="G32" s="31"/>
      <c r="H32" s="31"/>
      <c r="I32" s="31"/>
      <c r="J32" s="31"/>
      <c r="K32" s="31"/>
      <c r="L32" s="30"/>
      <c r="M32" s="237"/>
      <c r="N32" s="40"/>
      <c r="S32" s="330" t="str">
        <f>IF('Dropdown tables - Production'!K30=0, "", 'Dropdown tables - Production'!K30)</f>
        <v/>
      </c>
      <c r="T32" s="331" t="str">
        <f>IF('Dropdown tables - Production'!L30=0, "", 'Dropdown tables - Production'!L30)</f>
        <v/>
      </c>
      <c r="U32" s="331" t="str">
        <f>IF('Dropdown tables - Production'!M30=0, "", 'Dropdown tables - Production'!M30)</f>
        <v/>
      </c>
      <c r="V32" s="331"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7"/>
      <c r="E33" s="154"/>
      <c r="F33" s="154"/>
      <c r="G33" s="31"/>
      <c r="H33" s="31"/>
      <c r="I33" s="31"/>
      <c r="J33" s="31"/>
      <c r="K33" s="31"/>
      <c r="L33" s="30"/>
      <c r="M33" s="237"/>
      <c r="N33" s="40"/>
      <c r="S33" s="330" t="str">
        <f>IF('Dropdown tables - Production'!K31=0, "", 'Dropdown tables - Production'!K31)</f>
        <v/>
      </c>
      <c r="T33" s="331" t="str">
        <f>IF('Dropdown tables - Production'!L31=0, "", 'Dropdown tables - Production'!L31)</f>
        <v/>
      </c>
      <c r="U33" s="331" t="str">
        <f>IF('Dropdown tables - Production'!M31=0, "", 'Dropdown tables - Production'!M31)</f>
        <v/>
      </c>
      <c r="V33" s="331"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7"/>
      <c r="E34" s="154"/>
      <c r="F34" s="154"/>
      <c r="G34" s="31"/>
      <c r="H34" s="31"/>
      <c r="I34" s="31"/>
      <c r="J34" s="31"/>
      <c r="K34" s="31"/>
      <c r="L34" s="30"/>
      <c r="M34" s="237"/>
      <c r="N34" s="40"/>
      <c r="S34" s="330" t="str">
        <f>IF('Dropdown tables - Production'!K32=0, "", 'Dropdown tables - Production'!K32)</f>
        <v/>
      </c>
      <c r="T34" s="331" t="str">
        <f>IF('Dropdown tables - Production'!L32=0, "", 'Dropdown tables - Production'!L32)</f>
        <v/>
      </c>
      <c r="U34" s="331" t="str">
        <f>IF('Dropdown tables - Production'!M32=0, "", 'Dropdown tables - Production'!M32)</f>
        <v/>
      </c>
      <c r="V34" s="331"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7"/>
      <c r="E35" s="154"/>
      <c r="F35" s="154"/>
      <c r="G35" s="31"/>
      <c r="H35" s="31"/>
      <c r="I35" s="31"/>
      <c r="J35" s="31"/>
      <c r="K35" s="31"/>
      <c r="L35" s="30"/>
      <c r="M35" s="237"/>
      <c r="N35" s="40"/>
      <c r="S35" s="330" t="str">
        <f>IF('Dropdown tables - Production'!K33=0, "", 'Dropdown tables - Production'!K33)</f>
        <v/>
      </c>
      <c r="T35" s="331" t="str">
        <f>IF('Dropdown tables - Production'!L33=0, "", 'Dropdown tables - Production'!L33)</f>
        <v/>
      </c>
      <c r="U35" s="331" t="str">
        <f>IF('Dropdown tables - Production'!M33=0, "", 'Dropdown tables - Production'!M33)</f>
        <v/>
      </c>
      <c r="V35" s="331"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7"/>
      <c r="E36" s="154"/>
      <c r="F36" s="154"/>
      <c r="G36" s="31"/>
      <c r="H36" s="31"/>
      <c r="I36" s="31"/>
      <c r="J36" s="31"/>
      <c r="K36" s="31"/>
      <c r="L36" s="30"/>
      <c r="M36" s="237"/>
      <c r="N36" s="40"/>
      <c r="S36" s="330" t="str">
        <f>IF('Dropdown tables - Production'!K34=0, "", 'Dropdown tables - Production'!K34)</f>
        <v/>
      </c>
      <c r="T36" s="331" t="str">
        <f>IF('Dropdown tables - Production'!L34=0, "", 'Dropdown tables - Production'!L34)</f>
        <v/>
      </c>
      <c r="U36" s="331" t="str">
        <f>IF('Dropdown tables - Production'!M34=0, "", 'Dropdown tables - Production'!M34)</f>
        <v/>
      </c>
      <c r="V36" s="331"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7"/>
      <c r="E37" s="154"/>
      <c r="F37" s="154"/>
      <c r="G37" s="31"/>
      <c r="H37" s="31"/>
      <c r="I37" s="31"/>
      <c r="J37" s="31"/>
      <c r="K37" s="31"/>
      <c r="L37" s="30"/>
      <c r="M37" s="237"/>
      <c r="N37" s="40"/>
      <c r="S37" s="330" t="str">
        <f>IF('Dropdown tables - Production'!K35=0, "", 'Dropdown tables - Production'!K35)</f>
        <v/>
      </c>
      <c r="T37" s="331" t="str">
        <f>IF('Dropdown tables - Production'!L35=0, "", 'Dropdown tables - Production'!L35)</f>
        <v/>
      </c>
      <c r="U37" s="331" t="str">
        <f>IF('Dropdown tables - Production'!M35=0, "", 'Dropdown tables - Production'!M35)</f>
        <v/>
      </c>
      <c r="V37" s="331"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7"/>
      <c r="E38" s="154"/>
      <c r="F38" s="154"/>
      <c r="G38" s="31"/>
      <c r="H38" s="31"/>
      <c r="I38" s="31"/>
      <c r="J38" s="31"/>
      <c r="K38" s="31"/>
      <c r="L38" s="30"/>
      <c r="M38" s="237"/>
      <c r="N38" s="40"/>
      <c r="S38" s="330" t="str">
        <f>IF('Dropdown tables - Production'!K36=0, "", 'Dropdown tables - Production'!K36)</f>
        <v/>
      </c>
      <c r="T38" s="331" t="str">
        <f>IF('Dropdown tables - Production'!L36=0, "", 'Dropdown tables - Production'!L36)</f>
        <v/>
      </c>
      <c r="U38" s="331" t="str">
        <f>IF('Dropdown tables - Production'!M36=0, "", 'Dropdown tables - Production'!M36)</f>
        <v/>
      </c>
      <c r="V38" s="331"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7"/>
      <c r="E39" s="154"/>
      <c r="F39" s="154"/>
      <c r="G39" s="31"/>
      <c r="H39" s="31"/>
      <c r="I39" s="31"/>
      <c r="J39" s="31"/>
      <c r="K39" s="31"/>
      <c r="L39" s="30"/>
      <c r="M39" s="237"/>
      <c r="N39" s="40"/>
      <c r="S39" s="330" t="str">
        <f>IF('Dropdown tables - Production'!K37=0, "", 'Dropdown tables - Production'!K37)</f>
        <v/>
      </c>
      <c r="T39" s="331" t="str">
        <f>IF('Dropdown tables - Production'!L37=0, "", 'Dropdown tables - Production'!L37)</f>
        <v/>
      </c>
      <c r="U39" s="331" t="str">
        <f>IF('Dropdown tables - Production'!M37=0, "", 'Dropdown tables - Production'!M37)</f>
        <v/>
      </c>
      <c r="V39" s="331"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7"/>
      <c r="E40" s="154"/>
      <c r="F40" s="154"/>
      <c r="G40" s="31"/>
      <c r="H40" s="31"/>
      <c r="I40" s="31"/>
      <c r="J40" s="31"/>
      <c r="K40" s="31"/>
      <c r="L40" s="30"/>
      <c r="M40" s="237"/>
      <c r="N40" s="40"/>
      <c r="S40" s="330" t="str">
        <f>IF('Dropdown tables - Production'!K38=0, "", 'Dropdown tables - Production'!K38)</f>
        <v/>
      </c>
      <c r="T40" s="331" t="str">
        <f>IF('Dropdown tables - Production'!L38=0, "", 'Dropdown tables - Production'!L38)</f>
        <v/>
      </c>
      <c r="U40" s="331" t="str">
        <f>IF('Dropdown tables - Production'!M38=0, "", 'Dropdown tables - Production'!M38)</f>
        <v/>
      </c>
      <c r="V40" s="331"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7"/>
      <c r="E41" s="154"/>
      <c r="F41" s="154"/>
      <c r="G41" s="31"/>
      <c r="H41" s="31"/>
      <c r="I41" s="31"/>
      <c r="J41" s="31"/>
      <c r="K41" s="31"/>
      <c r="L41" s="30"/>
      <c r="M41" s="237"/>
      <c r="N41" s="40"/>
      <c r="S41" s="330" t="str">
        <f>IF('Dropdown tables - Production'!K39=0, "", 'Dropdown tables - Production'!K39)</f>
        <v/>
      </c>
      <c r="T41" s="331" t="str">
        <f>IF('Dropdown tables - Production'!L39=0, "", 'Dropdown tables - Production'!L39)</f>
        <v/>
      </c>
      <c r="U41" s="331" t="str">
        <f>IF('Dropdown tables - Production'!M39=0, "", 'Dropdown tables - Production'!M39)</f>
        <v/>
      </c>
      <c r="V41" s="331"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7"/>
      <c r="E42" s="154"/>
      <c r="F42" s="154"/>
      <c r="G42" s="31"/>
      <c r="H42" s="31"/>
      <c r="I42" s="31"/>
      <c r="J42" s="31"/>
      <c r="K42" s="31"/>
      <c r="L42" s="30"/>
      <c r="M42" s="237"/>
      <c r="N42" s="40"/>
      <c r="S42" s="330" t="str">
        <f>IF('Dropdown tables - Production'!K40=0, "", 'Dropdown tables - Production'!K40)</f>
        <v/>
      </c>
      <c r="T42" s="331" t="str">
        <f>IF('Dropdown tables - Production'!L40=0, "", 'Dropdown tables - Production'!L40)</f>
        <v/>
      </c>
      <c r="U42" s="331" t="str">
        <f>IF('Dropdown tables - Production'!M40=0, "", 'Dropdown tables - Production'!M40)</f>
        <v/>
      </c>
      <c r="V42" s="331"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7"/>
      <c r="E43" s="154"/>
      <c r="F43" s="154"/>
      <c r="G43" s="31"/>
      <c r="H43" s="31"/>
      <c r="I43" s="31"/>
      <c r="J43" s="31"/>
      <c r="K43" s="31"/>
      <c r="L43" s="30"/>
      <c r="M43" s="237"/>
      <c r="N43" s="40"/>
      <c r="S43" s="330" t="str">
        <f>IF('Dropdown tables - Production'!K41=0, "", 'Dropdown tables - Production'!K41)</f>
        <v/>
      </c>
      <c r="T43" s="331" t="str">
        <f>IF('Dropdown tables - Production'!L41=0, "", 'Dropdown tables - Production'!L41)</f>
        <v/>
      </c>
      <c r="U43" s="331" t="str">
        <f>IF('Dropdown tables - Production'!M41=0, "", 'Dropdown tables - Production'!M41)</f>
        <v/>
      </c>
      <c r="V43" s="331"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7"/>
      <c r="E44" s="154"/>
      <c r="F44" s="154"/>
      <c r="G44" s="31"/>
      <c r="H44" s="31"/>
      <c r="I44" s="31"/>
      <c r="J44" s="31"/>
      <c r="K44" s="31"/>
      <c r="L44" s="30"/>
      <c r="M44" s="237"/>
      <c r="N44" s="40"/>
      <c r="S44" s="330" t="str">
        <f>IF('Dropdown tables - Production'!K42=0, "", 'Dropdown tables - Production'!K42)</f>
        <v/>
      </c>
      <c r="T44" s="331" t="str">
        <f>IF('Dropdown tables - Production'!L42=0, "", 'Dropdown tables - Production'!L42)</f>
        <v/>
      </c>
      <c r="U44" s="331" t="str">
        <f>IF('Dropdown tables - Production'!M42=0, "", 'Dropdown tables - Production'!M42)</f>
        <v/>
      </c>
      <c r="V44" s="331"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7"/>
      <c r="E45" s="154"/>
      <c r="F45" s="154"/>
      <c r="G45" s="31"/>
      <c r="H45" s="31"/>
      <c r="I45" s="31"/>
      <c r="J45" s="31"/>
      <c r="K45" s="31"/>
      <c r="L45" s="30"/>
      <c r="M45" s="237"/>
      <c r="N45" s="40"/>
      <c r="S45" s="330" t="str">
        <f>IF('Dropdown tables - Production'!K43=0, "", 'Dropdown tables - Production'!K43)</f>
        <v/>
      </c>
      <c r="T45" s="331" t="str">
        <f>IF('Dropdown tables - Production'!L43=0, "", 'Dropdown tables - Production'!L43)</f>
        <v/>
      </c>
      <c r="U45" s="331" t="str">
        <f>IF('Dropdown tables - Production'!M43=0, "", 'Dropdown tables - Production'!M43)</f>
        <v/>
      </c>
      <c r="V45" s="331"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7"/>
      <c r="E46" s="154"/>
      <c r="F46" s="154"/>
      <c r="G46" s="31"/>
      <c r="H46" s="31"/>
      <c r="I46" s="31"/>
      <c r="J46" s="31"/>
      <c r="K46" s="31"/>
      <c r="L46" s="30"/>
      <c r="M46" s="237"/>
      <c r="N46" s="40"/>
      <c r="S46" s="330" t="str">
        <f>IF('Dropdown tables - Production'!K44=0, "", 'Dropdown tables - Production'!K44)</f>
        <v/>
      </c>
      <c r="T46" s="331" t="str">
        <f>IF('Dropdown tables - Production'!L44=0, "", 'Dropdown tables - Production'!L44)</f>
        <v/>
      </c>
      <c r="U46" s="331" t="str">
        <f>IF('Dropdown tables - Production'!M44=0, "", 'Dropdown tables - Production'!M44)</f>
        <v/>
      </c>
      <c r="V46" s="331"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7"/>
      <c r="E47" s="154"/>
      <c r="F47" s="154"/>
      <c r="G47" s="31"/>
      <c r="H47" s="31"/>
      <c r="I47" s="31"/>
      <c r="J47" s="31"/>
      <c r="K47" s="31"/>
      <c r="L47" s="30"/>
      <c r="M47" s="237"/>
      <c r="N47" s="40"/>
      <c r="S47" s="330" t="str">
        <f>IF('Dropdown tables - Production'!K45=0, "", 'Dropdown tables - Production'!K45)</f>
        <v/>
      </c>
      <c r="T47" s="331" t="str">
        <f>IF('Dropdown tables - Production'!L45=0, "", 'Dropdown tables - Production'!L45)</f>
        <v/>
      </c>
      <c r="U47" s="331" t="str">
        <f>IF('Dropdown tables - Production'!M45=0, "", 'Dropdown tables - Production'!M45)</f>
        <v/>
      </c>
      <c r="V47" s="331"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7"/>
      <c r="E48" s="154"/>
      <c r="F48" s="154"/>
      <c r="G48" s="31"/>
      <c r="H48" s="31"/>
      <c r="I48" s="31"/>
      <c r="J48" s="31"/>
      <c r="K48" s="31"/>
      <c r="L48" s="30"/>
      <c r="M48" s="237"/>
      <c r="N48" s="40"/>
      <c r="S48" s="330" t="str">
        <f>IF('Dropdown tables - Production'!K46=0, "", 'Dropdown tables - Production'!K46)</f>
        <v/>
      </c>
      <c r="T48" s="331" t="str">
        <f>IF('Dropdown tables - Production'!L46=0, "", 'Dropdown tables - Production'!L46)</f>
        <v/>
      </c>
      <c r="U48" s="331" t="str">
        <f>IF('Dropdown tables - Production'!M46=0, "", 'Dropdown tables - Production'!M46)</f>
        <v/>
      </c>
      <c r="V48" s="331"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7"/>
      <c r="E49" s="154"/>
      <c r="F49" s="154"/>
      <c r="G49" s="31"/>
      <c r="H49" s="31"/>
      <c r="I49" s="31"/>
      <c r="J49" s="31"/>
      <c r="K49" s="31"/>
      <c r="L49" s="30"/>
      <c r="M49" s="237"/>
      <c r="N49" s="40"/>
      <c r="S49" s="330" t="str">
        <f>IF('Dropdown tables - Production'!K47=0, "", 'Dropdown tables - Production'!K47)</f>
        <v/>
      </c>
      <c r="T49" s="331" t="str">
        <f>IF('Dropdown tables - Production'!L47=0, "", 'Dropdown tables - Production'!L47)</f>
        <v/>
      </c>
      <c r="U49" s="331" t="str">
        <f>IF('Dropdown tables - Production'!M47=0, "", 'Dropdown tables - Production'!M47)</f>
        <v/>
      </c>
      <c r="V49" s="331"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7"/>
      <c r="E50" s="154"/>
      <c r="F50" s="154"/>
      <c r="G50" s="31"/>
      <c r="H50" s="31"/>
      <c r="I50" s="31"/>
      <c r="J50" s="31"/>
      <c r="K50" s="31"/>
      <c r="L50" s="30"/>
      <c r="M50" s="237"/>
      <c r="N50" s="40"/>
      <c r="S50" s="330" t="str">
        <f>IF('Dropdown tables - Production'!K48=0, "", 'Dropdown tables - Production'!K48)</f>
        <v/>
      </c>
      <c r="T50" s="331" t="str">
        <f>IF('Dropdown tables - Production'!L48=0, "", 'Dropdown tables - Production'!L48)</f>
        <v/>
      </c>
      <c r="U50" s="331" t="str">
        <f>IF('Dropdown tables - Production'!M48=0, "", 'Dropdown tables - Production'!M48)</f>
        <v/>
      </c>
      <c r="V50" s="331"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30" t="str">
        <f>IF('Dropdown tables - Production'!K49=0, "", 'Dropdown tables - Production'!K49)</f>
        <v/>
      </c>
      <c r="T51" s="331" t="str">
        <f>IF('Dropdown tables - Production'!L49=0, "", 'Dropdown tables - Production'!L49)</f>
        <v/>
      </c>
      <c r="U51" s="331" t="str">
        <f>IF('Dropdown tables - Production'!M49=0, "", 'Dropdown tables - Production'!M49)</f>
        <v/>
      </c>
      <c r="V51" s="331"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30" t="str">
        <f>IF('Dropdown tables - Production'!K50=0, "", 'Dropdown tables - Production'!K50)</f>
        <v/>
      </c>
      <c r="T52" s="331" t="str">
        <f>IF('Dropdown tables - Production'!L50=0, "", 'Dropdown tables - Production'!L50)</f>
        <v/>
      </c>
      <c r="U52" s="331" t="str">
        <f>IF('Dropdown tables - Production'!M50=0, "", 'Dropdown tables - Production'!M50)</f>
        <v/>
      </c>
      <c r="V52" s="331"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30" t="str">
        <f>IF('Dropdown tables - Production'!K51=0, "", 'Dropdown tables - Production'!K51)</f>
        <v/>
      </c>
      <c r="T53" s="331" t="str">
        <f>IF('Dropdown tables - Production'!L51=0, "", 'Dropdown tables - Production'!L51)</f>
        <v/>
      </c>
      <c r="U53" s="331" t="str">
        <f>IF('Dropdown tables - Production'!M51=0, "", 'Dropdown tables - Production'!M51)</f>
        <v/>
      </c>
      <c r="V53" s="331"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30" t="str">
        <f>IF('Dropdown tables - Production'!K52=0, "", 'Dropdown tables - Production'!K52)</f>
        <v/>
      </c>
      <c r="T54" s="331" t="str">
        <f>IF('Dropdown tables - Production'!L52=0, "", 'Dropdown tables - Production'!L52)</f>
        <v/>
      </c>
      <c r="U54" s="331" t="str">
        <f>IF('Dropdown tables - Production'!M52=0, "", 'Dropdown tables - Production'!M52)</f>
        <v/>
      </c>
      <c r="V54" s="331"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30" t="str">
        <f>IF('Dropdown tables - Production'!K53=0, "", 'Dropdown tables - Production'!K53)</f>
        <v/>
      </c>
      <c r="T55" s="331" t="str">
        <f>IF('Dropdown tables - Production'!L53=0, "", 'Dropdown tables - Production'!L53)</f>
        <v/>
      </c>
      <c r="U55" s="331" t="str">
        <f>IF('Dropdown tables - Production'!M53=0, "", 'Dropdown tables - Production'!M53)</f>
        <v/>
      </c>
      <c r="V55" s="331"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Ahvyx9jUq8WavGF6dBpNj/C0VUERAJCfpX2uI/CBQjqVLSs68d7mP1ZkIZcQLpKHUsfc+nIjxC8A5uDFUbfDg==" saltValue="QY9sbAODcIrOqOHt5sBReA=="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6"/>
      <c r="D5" s="37"/>
      <c r="E5" s="37"/>
      <c r="F5" s="31"/>
      <c r="G5" s="31"/>
      <c r="H5" s="30"/>
      <c r="I5" s="29"/>
    </row>
    <row r="6" spans="3:23" x14ac:dyDescent="0.4">
      <c r="C6" s="156"/>
      <c r="D6" s="37"/>
      <c r="E6" s="37"/>
      <c r="F6" s="31"/>
      <c r="G6" s="31"/>
      <c r="H6" s="30"/>
      <c r="I6" s="29"/>
      <c r="O6" s="18"/>
      <c r="P6" s="18"/>
      <c r="Q6" s="18"/>
      <c r="R6" s="18"/>
      <c r="S6" s="18"/>
      <c r="T6" s="18"/>
    </row>
    <row r="7" spans="3:23" x14ac:dyDescent="0.4">
      <c r="C7" s="156"/>
      <c r="D7" s="37"/>
      <c r="E7" s="37"/>
      <c r="F7" s="31"/>
      <c r="G7" s="31"/>
      <c r="H7" s="30"/>
      <c r="I7" s="29"/>
      <c r="J7" s="18"/>
      <c r="K7" s="18"/>
      <c r="L7" s="18"/>
      <c r="M7" s="18"/>
      <c r="N7" s="18"/>
    </row>
    <row r="8" spans="3:23" x14ac:dyDescent="0.4">
      <c r="C8" s="156"/>
      <c r="D8" s="37"/>
      <c r="E8" s="37"/>
      <c r="F8" s="31"/>
      <c r="G8" s="31"/>
      <c r="H8" s="30"/>
      <c r="I8" s="29"/>
      <c r="J8" s="41"/>
    </row>
    <row r="9" spans="3:23" x14ac:dyDescent="0.4">
      <c r="C9" s="156"/>
      <c r="D9" s="37"/>
      <c r="E9" s="37"/>
      <c r="F9" s="31"/>
      <c r="G9" s="31"/>
      <c r="H9" s="30"/>
      <c r="I9" s="29"/>
      <c r="J9" s="41"/>
      <c r="U9" s="18"/>
      <c r="V9" s="18"/>
      <c r="W9" s="18"/>
    </row>
    <row r="10" spans="3:23" x14ac:dyDescent="0.4">
      <c r="C10" s="156"/>
      <c r="D10" s="37"/>
      <c r="E10" s="37"/>
      <c r="F10" s="31"/>
      <c r="G10" s="31"/>
      <c r="H10" s="30"/>
      <c r="I10" s="29"/>
      <c r="J10" s="41"/>
    </row>
    <row r="11" spans="3:23" x14ac:dyDescent="0.4">
      <c r="C11" s="156"/>
      <c r="D11" s="37"/>
      <c r="E11" s="37"/>
      <c r="F11" s="31"/>
      <c r="G11" s="31"/>
      <c r="H11" s="30"/>
      <c r="I11" s="29"/>
      <c r="J11" s="41"/>
    </row>
    <row r="12" spans="3:23" x14ac:dyDescent="0.4">
      <c r="C12" s="156"/>
      <c r="D12" s="37"/>
      <c r="E12" s="37"/>
      <c r="F12" s="31"/>
      <c r="G12" s="31"/>
      <c r="H12" s="30"/>
      <c r="I12" s="29"/>
      <c r="J12" s="41"/>
    </row>
    <row r="13" spans="3:23" x14ac:dyDescent="0.4">
      <c r="C13" s="156"/>
      <c r="D13" s="37"/>
      <c r="E13" s="37"/>
      <c r="F13" s="31"/>
      <c r="G13" s="31"/>
      <c r="H13" s="30"/>
      <c r="I13" s="29"/>
      <c r="J13" s="41"/>
    </row>
    <row r="14" spans="3:23" x14ac:dyDescent="0.4">
      <c r="C14" s="156"/>
      <c r="D14" s="37"/>
      <c r="E14" s="37"/>
      <c r="F14" s="31"/>
      <c r="G14" s="31"/>
      <c r="H14" s="30"/>
      <c r="I14" s="29"/>
      <c r="J14" s="41"/>
    </row>
    <row r="15" spans="3:23" x14ac:dyDescent="0.4">
      <c r="C15" s="156"/>
      <c r="D15" s="37"/>
      <c r="E15" s="37"/>
      <c r="F15" s="31"/>
      <c r="G15" s="31"/>
      <c r="H15" s="30"/>
      <c r="I15" s="29"/>
      <c r="N15" s="41"/>
    </row>
    <row r="16" spans="3:23" x14ac:dyDescent="0.4">
      <c r="C16" s="156"/>
      <c r="D16" s="37"/>
      <c r="E16" s="37"/>
      <c r="F16" s="31"/>
      <c r="G16" s="31"/>
      <c r="H16" s="30"/>
      <c r="I16" s="29"/>
      <c r="N16" s="41"/>
    </row>
    <row r="17" spans="3:14" x14ac:dyDescent="0.4">
      <c r="C17" s="156"/>
      <c r="D17" s="37"/>
      <c r="E17" s="37"/>
      <c r="F17" s="31"/>
      <c r="G17" s="31"/>
      <c r="H17" s="30"/>
      <c r="I17" s="29"/>
      <c r="N17" s="41"/>
    </row>
    <row r="18" spans="3:14" x14ac:dyDescent="0.4">
      <c r="C18" s="156"/>
      <c r="D18" s="37"/>
      <c r="E18" s="37"/>
      <c r="F18" s="31"/>
      <c r="G18" s="31"/>
      <c r="H18" s="30"/>
      <c r="I18" s="29"/>
      <c r="N18" s="41"/>
    </row>
    <row r="19" spans="3:14" x14ac:dyDescent="0.4">
      <c r="C19" s="156"/>
      <c r="D19" s="37"/>
      <c r="E19" s="37"/>
      <c r="F19" s="31"/>
      <c r="G19" s="31"/>
      <c r="H19" s="30"/>
      <c r="I19" s="29"/>
      <c r="N19" s="41"/>
    </row>
    <row r="20" spans="3:14" x14ac:dyDescent="0.4">
      <c r="C20" s="156"/>
      <c r="D20" s="37"/>
      <c r="E20" s="37"/>
      <c r="F20" s="31"/>
      <c r="G20" s="31"/>
      <c r="H20" s="30"/>
      <c r="I20" s="29"/>
      <c r="N20" s="41"/>
    </row>
    <row r="21" spans="3:14" x14ac:dyDescent="0.4">
      <c r="C21" s="156"/>
      <c r="D21" s="37"/>
      <c r="E21" s="37"/>
      <c r="F21" s="31"/>
      <c r="G21" s="31"/>
      <c r="H21" s="30"/>
      <c r="I21" s="29"/>
      <c r="N21" s="41"/>
    </row>
    <row r="22" spans="3:14" x14ac:dyDescent="0.4">
      <c r="C22" s="156"/>
      <c r="D22" s="37"/>
      <c r="E22" s="37"/>
      <c r="F22" s="31"/>
      <c r="G22" s="31"/>
      <c r="H22" s="30"/>
      <c r="I22" s="29"/>
      <c r="N22" s="41"/>
    </row>
    <row r="23" spans="3:14" x14ac:dyDescent="0.4">
      <c r="C23" s="156"/>
      <c r="D23" s="37"/>
      <c r="E23" s="37"/>
      <c r="F23" s="31"/>
      <c r="G23" s="31"/>
      <c r="H23" s="30"/>
      <c r="I23" s="29"/>
      <c r="N23" s="41"/>
    </row>
    <row r="24" spans="3:14" x14ac:dyDescent="0.4">
      <c r="C24" s="156"/>
      <c r="D24" s="37"/>
      <c r="E24" s="37"/>
      <c r="F24" s="31"/>
      <c r="G24" s="31"/>
      <c r="H24" s="30"/>
      <c r="I24" s="29"/>
      <c r="N24" s="41"/>
    </row>
    <row r="25" spans="3:14" x14ac:dyDescent="0.4">
      <c r="C25" s="156"/>
      <c r="D25" s="37"/>
      <c r="E25" s="37"/>
      <c r="F25" s="31"/>
      <c r="G25" s="31"/>
      <c r="H25" s="30"/>
      <c r="I25" s="29"/>
      <c r="N25" s="41"/>
    </row>
    <row r="26" spans="3:14" x14ac:dyDescent="0.4">
      <c r="C26" s="156"/>
      <c r="D26" s="37"/>
      <c r="E26" s="37"/>
      <c r="F26" s="31"/>
      <c r="G26" s="31"/>
      <c r="H26" s="30"/>
      <c r="I26" s="29"/>
    </row>
    <row r="27" spans="3:14" x14ac:dyDescent="0.4">
      <c r="C27" s="156"/>
      <c r="D27" s="37"/>
      <c r="E27" s="37"/>
      <c r="F27" s="31"/>
      <c r="G27" s="31"/>
      <c r="H27" s="30"/>
      <c r="I27" s="29"/>
    </row>
    <row r="28" spans="3:14" x14ac:dyDescent="0.4">
      <c r="C28" s="156"/>
      <c r="D28" s="37"/>
      <c r="E28" s="37"/>
      <c r="F28" s="31"/>
      <c r="G28" s="31"/>
      <c r="H28" s="30"/>
      <c r="I28" s="29"/>
    </row>
    <row r="29" spans="3:14" x14ac:dyDescent="0.4">
      <c r="C29" s="156"/>
      <c r="D29" s="37"/>
      <c r="E29" s="37"/>
      <c r="F29" s="31"/>
      <c r="G29" s="31"/>
      <c r="H29" s="30"/>
      <c r="I29" s="29"/>
    </row>
    <row r="30" spans="3:14" x14ac:dyDescent="0.4">
      <c r="C30" s="156"/>
      <c r="D30" s="37"/>
      <c r="E30" s="37"/>
      <c r="F30" s="31"/>
      <c r="G30" s="31"/>
      <c r="H30" s="30"/>
      <c r="I30" s="29"/>
    </row>
    <row r="31" spans="3:14" x14ac:dyDescent="0.4">
      <c r="C31" s="156"/>
      <c r="D31" s="37"/>
      <c r="E31" s="37"/>
      <c r="F31" s="31"/>
      <c r="G31" s="31"/>
      <c r="H31" s="30"/>
      <c r="I31" s="29"/>
    </row>
    <row r="32" spans="3:14" x14ac:dyDescent="0.4">
      <c r="C32" s="156"/>
      <c r="D32" s="37"/>
      <c r="E32" s="37"/>
      <c r="F32" s="31"/>
      <c r="G32" s="31"/>
      <c r="H32" s="30"/>
      <c r="I32" s="29"/>
    </row>
    <row r="33" spans="3:9" x14ac:dyDescent="0.4">
      <c r="C33" s="156"/>
      <c r="D33" s="37"/>
      <c r="E33" s="37"/>
      <c r="F33" s="31"/>
      <c r="G33" s="31"/>
      <c r="H33" s="30"/>
      <c r="I33" s="29"/>
    </row>
    <row r="34" spans="3:9" x14ac:dyDescent="0.4">
      <c r="C34" s="156"/>
      <c r="D34" s="37"/>
      <c r="E34" s="37"/>
      <c r="F34" s="31"/>
      <c r="G34" s="31"/>
      <c r="H34" s="30"/>
      <c r="I34" s="29"/>
    </row>
    <row r="35" spans="3:9" x14ac:dyDescent="0.4">
      <c r="C35" s="156"/>
      <c r="D35" s="37"/>
      <c r="E35" s="37"/>
      <c r="F35" s="31"/>
      <c r="G35" s="31"/>
      <c r="H35" s="30"/>
      <c r="I35" s="29"/>
    </row>
    <row r="36" spans="3:9" x14ac:dyDescent="0.4">
      <c r="C36" s="156"/>
      <c r="D36" s="37"/>
      <c r="E36" s="37"/>
      <c r="F36" s="31"/>
      <c r="G36" s="31"/>
      <c r="H36" s="30"/>
      <c r="I36" s="29"/>
    </row>
    <row r="37" spans="3:9" x14ac:dyDescent="0.4">
      <c r="C37" s="156"/>
      <c r="D37" s="37"/>
      <c r="E37" s="37"/>
      <c r="F37" s="31"/>
      <c r="G37" s="31"/>
      <c r="H37" s="30"/>
      <c r="I37" s="29"/>
    </row>
    <row r="38" spans="3:9" x14ac:dyDescent="0.4">
      <c r="C38" s="156"/>
      <c r="D38" s="37"/>
      <c r="E38" s="37"/>
      <c r="F38" s="31"/>
      <c r="G38" s="31"/>
      <c r="H38" s="30"/>
      <c r="I38" s="29"/>
    </row>
    <row r="39" spans="3:9" x14ac:dyDescent="0.4">
      <c r="C39" s="156"/>
      <c r="D39" s="37"/>
      <c r="E39" s="37"/>
      <c r="F39" s="31"/>
      <c r="G39" s="31"/>
      <c r="H39" s="30"/>
      <c r="I39" s="29"/>
    </row>
    <row r="40" spans="3:9" x14ac:dyDescent="0.4">
      <c r="C40" s="156"/>
      <c r="D40" s="37"/>
      <c r="E40" s="37"/>
      <c r="F40" s="31"/>
      <c r="G40" s="31"/>
      <c r="H40" s="30"/>
      <c r="I40" s="29"/>
    </row>
    <row r="41" spans="3:9" x14ac:dyDescent="0.4">
      <c r="C41" s="156"/>
      <c r="D41" s="37"/>
      <c r="E41" s="37"/>
      <c r="F41" s="31"/>
      <c r="G41" s="31"/>
      <c r="H41" s="30"/>
      <c r="I41" s="29"/>
    </row>
    <row r="42" spans="3:9" x14ac:dyDescent="0.4">
      <c r="C42" s="156"/>
      <c r="D42" s="37"/>
      <c r="E42" s="37"/>
      <c r="F42" s="31"/>
      <c r="G42" s="31"/>
      <c r="H42" s="30"/>
      <c r="I42" s="29"/>
    </row>
    <row r="43" spans="3:9" x14ac:dyDescent="0.4">
      <c r="C43" s="156"/>
      <c r="D43" s="37"/>
      <c r="E43" s="37"/>
      <c r="F43" s="31"/>
      <c r="G43" s="31"/>
      <c r="H43" s="30"/>
      <c r="I43" s="29"/>
    </row>
    <row r="44" spans="3:9" x14ac:dyDescent="0.4">
      <c r="C44" s="156"/>
      <c r="D44" s="37"/>
      <c r="E44" s="37"/>
      <c r="F44" s="31"/>
      <c r="G44" s="31"/>
      <c r="H44" s="30"/>
      <c r="I44" s="29"/>
    </row>
    <row r="45" spans="3:9" x14ac:dyDescent="0.4">
      <c r="C45" s="156"/>
      <c r="D45" s="37"/>
      <c r="E45" s="37"/>
      <c r="F45" s="31"/>
      <c r="G45" s="31"/>
      <c r="H45" s="30"/>
      <c r="I45" s="29"/>
    </row>
    <row r="46" spans="3:9" x14ac:dyDescent="0.4">
      <c r="C46" s="156"/>
      <c r="D46" s="37"/>
      <c r="E46" s="37"/>
      <c r="F46" s="31"/>
      <c r="G46" s="31"/>
      <c r="H46" s="30"/>
      <c r="I46" s="29"/>
    </row>
    <row r="47" spans="3:9" x14ac:dyDescent="0.4">
      <c r="C47" s="156"/>
      <c r="D47" s="37"/>
      <c r="E47" s="37"/>
      <c r="F47" s="31"/>
      <c r="G47" s="31"/>
      <c r="H47" s="30"/>
      <c r="I47" s="29"/>
    </row>
    <row r="48" spans="3:9" x14ac:dyDescent="0.4">
      <c r="C48" s="156"/>
      <c r="D48" s="37"/>
      <c r="E48" s="37"/>
      <c r="F48" s="31"/>
      <c r="G48" s="31"/>
      <c r="H48" s="30"/>
      <c r="I48" s="29"/>
    </row>
    <row r="49" spans="3:9" x14ac:dyDescent="0.4">
      <c r="C49" s="156"/>
      <c r="D49" s="37"/>
      <c r="E49" s="37"/>
      <c r="F49" s="31"/>
      <c r="G49" s="31"/>
      <c r="H49" s="30"/>
      <c r="I49" s="29"/>
    </row>
    <row r="50" spans="3:9" x14ac:dyDescent="0.4">
      <c r="C50" s="156"/>
      <c r="D50" s="37"/>
      <c r="E50" s="37"/>
      <c r="F50" s="31"/>
      <c r="G50" s="31"/>
      <c r="H50" s="30"/>
      <c r="I50" s="29"/>
    </row>
    <row r="51" spans="3:9" x14ac:dyDescent="0.4">
      <c r="C51" s="156"/>
      <c r="D51" s="37"/>
      <c r="E51" s="37"/>
      <c r="F51" s="31"/>
      <c r="G51" s="31"/>
      <c r="H51" s="30"/>
      <c r="I51" s="29"/>
    </row>
    <row r="52" spans="3:9" x14ac:dyDescent="0.4">
      <c r="C52" s="156"/>
      <c r="D52" s="37"/>
      <c r="E52" s="37"/>
      <c r="F52" s="31"/>
      <c r="G52" s="31"/>
      <c r="H52" s="30"/>
      <c r="I52" s="29"/>
    </row>
    <row r="53" spans="3:9" x14ac:dyDescent="0.4">
      <c r="C53" s="156"/>
      <c r="D53" s="37"/>
      <c r="E53" s="37"/>
      <c r="F53" s="31"/>
      <c r="G53" s="31"/>
      <c r="H53" s="30"/>
      <c r="I53" s="29"/>
    </row>
    <row r="54" spans="3:9" x14ac:dyDescent="0.4">
      <c r="C54" s="156"/>
      <c r="D54" s="37"/>
      <c r="E54" s="37"/>
      <c r="F54" s="31"/>
      <c r="G54" s="31"/>
      <c r="H54" s="30"/>
      <c r="I54" s="29"/>
    </row>
    <row r="55" spans="3:9" x14ac:dyDescent="0.4">
      <c r="C55" s="156"/>
      <c r="D55" s="37"/>
      <c r="E55" s="37"/>
      <c r="F55" s="31"/>
      <c r="G55" s="31"/>
      <c r="H55" s="30"/>
      <c r="I55" s="29"/>
    </row>
    <row r="56" spans="3:9" x14ac:dyDescent="0.4">
      <c r="C56" s="156"/>
      <c r="D56" s="37"/>
      <c r="E56" s="37"/>
      <c r="F56" s="31"/>
      <c r="G56" s="31"/>
      <c r="H56" s="30"/>
      <c r="I56" s="29"/>
    </row>
    <row r="57" spans="3:9" x14ac:dyDescent="0.4">
      <c r="C57" s="156"/>
      <c r="D57" s="37"/>
      <c r="E57" s="37"/>
      <c r="F57" s="31"/>
      <c r="G57" s="31"/>
      <c r="H57" s="30"/>
      <c r="I57" s="29"/>
    </row>
    <row r="58" spans="3:9" x14ac:dyDescent="0.4">
      <c r="C58" s="156"/>
      <c r="D58" s="37"/>
      <c r="E58" s="37"/>
      <c r="F58" s="31"/>
      <c r="G58" s="31"/>
      <c r="H58" s="30"/>
      <c r="I58" s="29"/>
    </row>
    <row r="59" spans="3:9" x14ac:dyDescent="0.4">
      <c r="C59" s="156"/>
      <c r="D59" s="37"/>
      <c r="E59" s="37"/>
      <c r="F59" s="31"/>
      <c r="G59" s="31"/>
      <c r="H59" s="30"/>
      <c r="I59" s="29"/>
    </row>
    <row r="60" spans="3:9" x14ac:dyDescent="0.4">
      <c r="C60" s="156"/>
      <c r="D60" s="37"/>
      <c r="E60" s="37"/>
      <c r="F60" s="31"/>
      <c r="G60" s="31"/>
      <c r="H60" s="30"/>
      <c r="I60" s="29"/>
    </row>
    <row r="61" spans="3:9" x14ac:dyDescent="0.4">
      <c r="C61" s="156"/>
      <c r="D61" s="37"/>
      <c r="E61" s="37"/>
      <c r="F61" s="31"/>
      <c r="G61" s="31"/>
      <c r="H61" s="30"/>
      <c r="I61" s="29"/>
    </row>
    <row r="62" spans="3:9" x14ac:dyDescent="0.4">
      <c r="C62" s="156"/>
      <c r="D62" s="37"/>
      <c r="E62" s="37"/>
      <c r="F62" s="31"/>
      <c r="G62" s="31"/>
      <c r="H62" s="30"/>
      <c r="I62" s="29"/>
    </row>
    <row r="63" spans="3:9" x14ac:dyDescent="0.4">
      <c r="C63" s="156"/>
      <c r="D63" s="37"/>
      <c r="E63" s="37"/>
      <c r="F63" s="31"/>
      <c r="G63" s="31"/>
      <c r="H63" s="30"/>
      <c r="I63" s="29"/>
    </row>
    <row r="64" spans="3:9" x14ac:dyDescent="0.4">
      <c r="C64" s="156"/>
      <c r="D64" s="37"/>
      <c r="E64" s="37"/>
      <c r="F64" s="31"/>
      <c r="G64" s="31"/>
      <c r="H64" s="30"/>
      <c r="I64" s="29"/>
    </row>
    <row r="65" spans="3:9" x14ac:dyDescent="0.4">
      <c r="C65" s="156"/>
      <c r="D65" s="37"/>
      <c r="E65" s="37"/>
      <c r="F65" s="31"/>
      <c r="G65" s="31"/>
      <c r="H65" s="30"/>
      <c r="I65" s="29"/>
    </row>
    <row r="66" spans="3:9" x14ac:dyDescent="0.4">
      <c r="C66" s="156"/>
      <c r="D66" s="37"/>
      <c r="E66" s="37"/>
      <c r="F66" s="31"/>
      <c r="G66" s="31"/>
      <c r="H66" s="30"/>
      <c r="I66" s="29"/>
    </row>
    <row r="67" spans="3:9" x14ac:dyDescent="0.4">
      <c r="C67" s="156"/>
      <c r="D67" s="37"/>
      <c r="E67" s="37"/>
      <c r="F67" s="31"/>
      <c r="G67" s="31"/>
      <c r="H67" s="30"/>
      <c r="I67" s="29"/>
    </row>
    <row r="68" spans="3:9" x14ac:dyDescent="0.4">
      <c r="C68" s="156"/>
      <c r="D68" s="37"/>
      <c r="E68" s="37"/>
      <c r="F68" s="31"/>
      <c r="G68" s="31"/>
      <c r="H68" s="30"/>
      <c r="I68" s="29"/>
    </row>
    <row r="69" spans="3:9" x14ac:dyDescent="0.4">
      <c r="C69" s="156"/>
      <c r="D69" s="37"/>
      <c r="E69" s="37"/>
      <c r="F69" s="31"/>
      <c r="G69" s="31"/>
      <c r="H69" s="30"/>
      <c r="I69" s="29"/>
    </row>
    <row r="70" spans="3:9" x14ac:dyDescent="0.4">
      <c r="C70" s="156"/>
      <c r="D70" s="37"/>
      <c r="E70" s="37"/>
      <c r="F70" s="31"/>
      <c r="G70" s="31"/>
      <c r="H70" s="30"/>
      <c r="I70" s="29"/>
    </row>
    <row r="71" spans="3:9" x14ac:dyDescent="0.4">
      <c r="C71" s="156"/>
      <c r="D71" s="37"/>
      <c r="E71" s="37"/>
      <c r="F71" s="31"/>
      <c r="G71" s="31"/>
      <c r="H71" s="30"/>
      <c r="I71" s="29"/>
    </row>
    <row r="72" spans="3:9" x14ac:dyDescent="0.4">
      <c r="C72" s="156"/>
      <c r="D72" s="37"/>
      <c r="E72" s="37"/>
      <c r="F72" s="31"/>
      <c r="G72" s="31"/>
      <c r="H72" s="30"/>
      <c r="I72" s="29"/>
    </row>
    <row r="73" spans="3:9" x14ac:dyDescent="0.4">
      <c r="C73" s="156"/>
      <c r="D73" s="37"/>
      <c r="E73" s="37"/>
      <c r="F73" s="31"/>
      <c r="G73" s="31"/>
      <c r="H73" s="30"/>
      <c r="I73" s="29"/>
    </row>
    <row r="74" spans="3:9" x14ac:dyDescent="0.4">
      <c r="C74" s="156"/>
      <c r="D74" s="37"/>
      <c r="E74" s="37"/>
      <c r="F74" s="31"/>
      <c r="G74" s="31"/>
      <c r="H74" s="30"/>
      <c r="I74" s="29"/>
    </row>
    <row r="75" spans="3:9" x14ac:dyDescent="0.4">
      <c r="C75" s="156"/>
      <c r="D75" s="37"/>
      <c r="E75" s="37"/>
      <c r="F75" s="31"/>
      <c r="G75" s="31"/>
      <c r="H75" s="30"/>
      <c r="I75" s="29"/>
    </row>
    <row r="76" spans="3:9" x14ac:dyDescent="0.4">
      <c r="C76" s="156"/>
      <c r="D76" s="37"/>
      <c r="E76" s="37"/>
      <c r="F76" s="31"/>
      <c r="G76" s="31"/>
      <c r="H76" s="30"/>
      <c r="I76" s="29"/>
    </row>
    <row r="77" spans="3:9" x14ac:dyDescent="0.4">
      <c r="C77" s="156"/>
      <c r="D77" s="37"/>
      <c r="E77" s="37"/>
      <c r="F77" s="31"/>
      <c r="G77" s="31"/>
      <c r="H77" s="30"/>
      <c r="I77" s="29"/>
    </row>
    <row r="78" spans="3:9" x14ac:dyDescent="0.4">
      <c r="C78" s="156"/>
      <c r="D78" s="37"/>
      <c r="E78" s="37"/>
      <c r="F78" s="31"/>
      <c r="G78" s="31"/>
      <c r="H78" s="30"/>
      <c r="I78" s="29"/>
    </row>
    <row r="79" spans="3:9" x14ac:dyDescent="0.4">
      <c r="C79" s="156"/>
      <c r="D79" s="37"/>
      <c r="E79" s="37"/>
      <c r="F79" s="31"/>
      <c r="G79" s="31"/>
      <c r="H79" s="30"/>
      <c r="I79" s="29"/>
    </row>
    <row r="80" spans="3:9" x14ac:dyDescent="0.4">
      <c r="C80" s="156"/>
      <c r="D80" s="37"/>
      <c r="E80" s="37"/>
      <c r="F80" s="31"/>
      <c r="G80" s="31"/>
      <c r="H80" s="30"/>
      <c r="I80" s="29"/>
    </row>
    <row r="81" spans="3:9" x14ac:dyDescent="0.4">
      <c r="C81" s="156"/>
      <c r="D81" s="37"/>
      <c r="E81" s="37"/>
      <c r="F81" s="31"/>
      <c r="G81" s="31"/>
      <c r="H81" s="30"/>
      <c r="I81" s="29"/>
    </row>
    <row r="82" spans="3:9" x14ac:dyDescent="0.4">
      <c r="C82" s="156"/>
      <c r="D82" s="37"/>
      <c r="E82" s="37"/>
      <c r="F82" s="31"/>
      <c r="G82" s="31"/>
      <c r="H82" s="30"/>
      <c r="I82" s="29"/>
    </row>
    <row r="83" spans="3:9" x14ac:dyDescent="0.4">
      <c r="C83" s="156"/>
      <c r="D83" s="37"/>
      <c r="E83" s="37"/>
      <c r="F83" s="31"/>
      <c r="G83" s="31"/>
      <c r="H83" s="30"/>
      <c r="I83" s="29"/>
    </row>
    <row r="84" spans="3:9" x14ac:dyDescent="0.4">
      <c r="C84" s="156"/>
      <c r="D84" s="37"/>
      <c r="E84" s="37"/>
      <c r="F84" s="31"/>
      <c r="G84" s="31"/>
      <c r="H84" s="30"/>
      <c r="I84" s="29"/>
    </row>
    <row r="85" spans="3:9" x14ac:dyDescent="0.4">
      <c r="C85" s="156"/>
      <c r="D85" s="37"/>
      <c r="E85" s="37"/>
      <c r="F85" s="31"/>
      <c r="G85" s="31"/>
      <c r="H85" s="30"/>
      <c r="I85" s="29"/>
    </row>
    <row r="86" spans="3:9" x14ac:dyDescent="0.4">
      <c r="C86" s="156"/>
      <c r="D86" s="37"/>
      <c r="E86" s="37"/>
      <c r="F86" s="31"/>
      <c r="G86" s="31"/>
      <c r="H86" s="30"/>
      <c r="I86" s="29"/>
    </row>
    <row r="87" spans="3:9" x14ac:dyDescent="0.4">
      <c r="C87" s="156"/>
      <c r="D87" s="37"/>
      <c r="E87" s="37"/>
      <c r="F87" s="31"/>
      <c r="G87" s="31"/>
      <c r="H87" s="30"/>
      <c r="I87" s="29"/>
    </row>
    <row r="88" spans="3:9" x14ac:dyDescent="0.4">
      <c r="C88" s="156"/>
      <c r="D88" s="37"/>
      <c r="E88" s="37"/>
      <c r="F88" s="31"/>
      <c r="G88" s="31"/>
      <c r="H88" s="30"/>
      <c r="I88" s="29"/>
    </row>
    <row r="89" spans="3:9" x14ac:dyDescent="0.4">
      <c r="C89" s="156"/>
      <c r="D89" s="37"/>
      <c r="E89" s="37"/>
      <c r="F89" s="31"/>
      <c r="G89" s="31"/>
      <c r="H89" s="30"/>
      <c r="I89" s="29"/>
    </row>
    <row r="90" spans="3:9" x14ac:dyDescent="0.4">
      <c r="C90" s="156"/>
      <c r="D90" s="37"/>
      <c r="E90" s="37"/>
      <c r="F90" s="31"/>
      <c r="G90" s="31"/>
      <c r="H90" s="30"/>
      <c r="I90" s="29"/>
    </row>
    <row r="91" spans="3:9" x14ac:dyDescent="0.4">
      <c r="C91" s="156"/>
      <c r="D91" s="37"/>
      <c r="E91" s="37"/>
      <c r="F91" s="31"/>
      <c r="G91" s="31"/>
      <c r="H91" s="30"/>
      <c r="I91" s="29"/>
    </row>
    <row r="92" spans="3:9" x14ac:dyDescent="0.4">
      <c r="C92" s="156"/>
      <c r="D92" s="37"/>
      <c r="E92" s="37"/>
      <c r="F92" s="31"/>
      <c r="G92" s="31"/>
      <c r="H92" s="30"/>
      <c r="I92" s="29"/>
    </row>
    <row r="93" spans="3:9" x14ac:dyDescent="0.4">
      <c r="C93" s="156"/>
      <c r="D93" s="37"/>
      <c r="E93" s="37"/>
      <c r="F93" s="31"/>
      <c r="G93" s="31"/>
      <c r="H93" s="30"/>
      <c r="I93" s="29"/>
    </row>
    <row r="94" spans="3:9" x14ac:dyDescent="0.4">
      <c r="C94" s="156"/>
      <c r="D94" s="37"/>
      <c r="E94" s="37"/>
      <c r="F94" s="31"/>
      <c r="G94" s="31"/>
      <c r="H94" s="30"/>
      <c r="I94" s="29"/>
    </row>
    <row r="95" spans="3:9" x14ac:dyDescent="0.4">
      <c r="C95" s="156"/>
      <c r="D95" s="37"/>
      <c r="E95" s="37"/>
      <c r="F95" s="31"/>
      <c r="G95" s="31"/>
      <c r="H95" s="30"/>
      <c r="I95" s="29"/>
    </row>
    <row r="96" spans="3:9" x14ac:dyDescent="0.4">
      <c r="C96" s="156"/>
      <c r="D96" s="37"/>
      <c r="E96" s="37"/>
      <c r="F96" s="31"/>
      <c r="G96" s="31"/>
      <c r="H96" s="30"/>
      <c r="I96" s="29"/>
    </row>
    <row r="97" spans="3:9" x14ac:dyDescent="0.4">
      <c r="C97" s="156"/>
      <c r="D97" s="37"/>
      <c r="E97" s="37"/>
      <c r="F97" s="31"/>
      <c r="G97" s="31"/>
      <c r="H97" s="30"/>
      <c r="I97" s="29"/>
    </row>
    <row r="98" spans="3:9" x14ac:dyDescent="0.4">
      <c r="C98" s="156"/>
      <c r="D98" s="37"/>
      <c r="E98" s="37"/>
      <c r="F98" s="31"/>
      <c r="G98" s="31"/>
      <c r="H98" s="30"/>
      <c r="I98" s="29"/>
    </row>
    <row r="99" spans="3:9" x14ac:dyDescent="0.4">
      <c r="C99" s="156"/>
      <c r="D99" s="37"/>
      <c r="E99" s="37"/>
      <c r="F99" s="31"/>
      <c r="G99" s="31"/>
      <c r="H99" s="30"/>
      <c r="I99" s="29"/>
    </row>
    <row r="100" spans="3:9" x14ac:dyDescent="0.4">
      <c r="C100" s="156"/>
      <c r="D100" s="37"/>
      <c r="E100" s="37"/>
      <c r="F100" s="31"/>
      <c r="G100" s="31"/>
      <c r="H100" s="30"/>
      <c r="I100" s="29"/>
    </row>
    <row r="101" spans="3:9" x14ac:dyDescent="0.4">
      <c r="C101" s="156"/>
      <c r="D101" s="37"/>
      <c r="E101" s="37"/>
      <c r="F101" s="31"/>
      <c r="G101" s="31"/>
      <c r="H101" s="30"/>
      <c r="I101" s="29"/>
    </row>
    <row r="102" spans="3:9" x14ac:dyDescent="0.4">
      <c r="C102" s="156"/>
      <c r="D102" s="37"/>
      <c r="E102" s="37"/>
      <c r="F102" s="31"/>
      <c r="G102" s="31"/>
      <c r="H102" s="30"/>
      <c r="I102" s="29"/>
    </row>
    <row r="103" spans="3:9" x14ac:dyDescent="0.4">
      <c r="C103" s="156"/>
      <c r="D103" s="37"/>
      <c r="E103" s="37"/>
      <c r="F103" s="31"/>
      <c r="G103" s="31"/>
      <c r="H103" s="30"/>
      <c r="I103" s="29"/>
    </row>
    <row r="104" spans="3:9" x14ac:dyDescent="0.4">
      <c r="C104" s="156"/>
      <c r="D104" s="37"/>
      <c r="E104" s="37"/>
      <c r="F104" s="31"/>
      <c r="G104" s="31"/>
      <c r="H104" s="30"/>
      <c r="I104" s="29"/>
    </row>
    <row r="105" spans="3:9" x14ac:dyDescent="0.4">
      <c r="C105" s="156"/>
      <c r="D105" s="37"/>
      <c r="E105" s="37"/>
      <c r="F105" s="31"/>
      <c r="G105" s="31"/>
      <c r="H105" s="30"/>
      <c r="I105" s="29"/>
    </row>
    <row r="106" spans="3:9" x14ac:dyDescent="0.4">
      <c r="C106" s="156"/>
      <c r="D106" s="37"/>
      <c r="E106" s="37"/>
      <c r="F106" s="31"/>
      <c r="G106" s="31"/>
      <c r="H106" s="30"/>
      <c r="I106" s="29"/>
    </row>
    <row r="107" spans="3:9" x14ac:dyDescent="0.4">
      <c r="C107" s="156"/>
      <c r="D107" s="37"/>
      <c r="E107" s="37"/>
      <c r="F107" s="31"/>
      <c r="G107" s="31"/>
      <c r="H107" s="30"/>
      <c r="I107" s="29"/>
    </row>
    <row r="108" spans="3:9" x14ac:dyDescent="0.4">
      <c r="C108" s="156"/>
      <c r="D108" s="37"/>
      <c r="E108" s="37"/>
      <c r="F108" s="31"/>
      <c r="G108" s="31"/>
      <c r="H108" s="30"/>
      <c r="I108" s="29"/>
    </row>
    <row r="109" spans="3:9" x14ac:dyDescent="0.4">
      <c r="C109" s="156"/>
      <c r="D109" s="37"/>
      <c r="E109" s="37"/>
      <c r="F109" s="31"/>
      <c r="G109" s="31"/>
      <c r="H109" s="30"/>
      <c r="I109" s="29"/>
    </row>
    <row r="110" spans="3:9" x14ac:dyDescent="0.4">
      <c r="C110" s="156"/>
      <c r="D110" s="37"/>
      <c r="E110" s="37"/>
      <c r="F110" s="31"/>
      <c r="G110" s="31"/>
      <c r="H110" s="30"/>
      <c r="I110" s="29"/>
    </row>
    <row r="111" spans="3:9" x14ac:dyDescent="0.4">
      <c r="C111" s="156"/>
      <c r="D111" s="37"/>
      <c r="E111" s="37"/>
      <c r="F111" s="31"/>
      <c r="G111" s="31"/>
      <c r="H111" s="30"/>
      <c r="I111" s="29"/>
    </row>
    <row r="112" spans="3:9" x14ac:dyDescent="0.4">
      <c r="C112" s="156"/>
      <c r="D112" s="37"/>
      <c r="E112" s="37"/>
      <c r="F112" s="31"/>
      <c r="G112" s="31"/>
      <c r="H112" s="30"/>
      <c r="I112" s="29"/>
    </row>
    <row r="113" spans="3:9" x14ac:dyDescent="0.4">
      <c r="C113" s="156"/>
      <c r="D113" s="37"/>
      <c r="E113" s="37"/>
      <c r="F113" s="31"/>
      <c r="G113" s="31"/>
      <c r="H113" s="30"/>
      <c r="I113" s="29"/>
    </row>
    <row r="114" spans="3:9" x14ac:dyDescent="0.4">
      <c r="C114" s="156"/>
      <c r="D114" s="37"/>
      <c r="E114" s="37"/>
      <c r="F114" s="31"/>
      <c r="G114" s="31"/>
      <c r="H114" s="30"/>
      <c r="I114" s="29"/>
    </row>
    <row r="115" spans="3:9" x14ac:dyDescent="0.4">
      <c r="C115" s="156"/>
      <c r="D115" s="37"/>
      <c r="E115" s="37"/>
      <c r="F115" s="31"/>
      <c r="G115" s="31"/>
      <c r="H115" s="30"/>
      <c r="I115" s="29"/>
    </row>
    <row r="116" spans="3:9" x14ac:dyDescent="0.4">
      <c r="C116" s="156"/>
      <c r="D116" s="37"/>
      <c r="E116" s="37"/>
      <c r="F116" s="31"/>
      <c r="G116" s="31"/>
      <c r="H116" s="30"/>
      <c r="I116" s="29"/>
    </row>
    <row r="117" spans="3:9" x14ac:dyDescent="0.4">
      <c r="C117" s="156"/>
      <c r="D117" s="37"/>
      <c r="E117" s="37"/>
      <c r="F117" s="31"/>
      <c r="G117" s="31"/>
      <c r="H117" s="30"/>
      <c r="I117" s="29"/>
    </row>
    <row r="118" spans="3:9" x14ac:dyDescent="0.4">
      <c r="C118" s="156"/>
      <c r="D118" s="37"/>
      <c r="E118" s="37"/>
      <c r="F118" s="31"/>
      <c r="G118" s="31"/>
      <c r="H118" s="30"/>
      <c r="I118" s="29"/>
    </row>
    <row r="119" spans="3:9" x14ac:dyDescent="0.4">
      <c r="C119" s="156"/>
      <c r="D119" s="37"/>
      <c r="E119" s="37"/>
      <c r="F119" s="31"/>
      <c r="G119" s="31"/>
      <c r="H119" s="30"/>
      <c r="I119" s="29"/>
    </row>
    <row r="120" spans="3:9" x14ac:dyDescent="0.4">
      <c r="C120" s="156"/>
      <c r="D120" s="37"/>
      <c r="E120" s="37"/>
      <c r="F120" s="31"/>
      <c r="G120" s="31"/>
      <c r="H120" s="30"/>
      <c r="I120" s="29"/>
    </row>
    <row r="121" spans="3:9" x14ac:dyDescent="0.4">
      <c r="C121" s="156"/>
      <c r="D121" s="37"/>
      <c r="E121" s="37"/>
      <c r="F121" s="31"/>
      <c r="G121" s="31"/>
      <c r="H121" s="30"/>
      <c r="I121" s="29"/>
    </row>
    <row r="122" spans="3:9" x14ac:dyDescent="0.4">
      <c r="C122" s="156"/>
      <c r="D122" s="37"/>
      <c r="E122" s="37"/>
      <c r="F122" s="31"/>
      <c r="G122" s="31"/>
      <c r="H122" s="30"/>
      <c r="I122" s="29"/>
    </row>
    <row r="123" spans="3:9" x14ac:dyDescent="0.4">
      <c r="C123" s="156"/>
      <c r="D123" s="37"/>
      <c r="E123" s="37"/>
      <c r="F123" s="31"/>
      <c r="G123" s="31"/>
      <c r="H123" s="30"/>
      <c r="I123" s="29"/>
    </row>
    <row r="124" spans="3:9" x14ac:dyDescent="0.4">
      <c r="C124" s="156"/>
      <c r="D124" s="37"/>
      <c r="E124" s="37"/>
      <c r="F124" s="31"/>
      <c r="G124" s="31"/>
      <c r="H124" s="30"/>
      <c r="I124" s="29"/>
    </row>
    <row r="125" spans="3:9" x14ac:dyDescent="0.4">
      <c r="C125" s="156"/>
      <c r="D125" s="37"/>
      <c r="E125" s="37"/>
      <c r="F125" s="31"/>
      <c r="G125" s="31"/>
      <c r="H125" s="30"/>
      <c r="I125" s="29"/>
    </row>
    <row r="126" spans="3:9" x14ac:dyDescent="0.4">
      <c r="C126" s="156"/>
      <c r="D126" s="37"/>
      <c r="E126" s="37"/>
      <c r="F126" s="31"/>
      <c r="G126" s="31"/>
      <c r="H126" s="30"/>
      <c r="I126" s="29"/>
    </row>
    <row r="127" spans="3:9" x14ac:dyDescent="0.4">
      <c r="C127" s="156"/>
      <c r="D127" s="37"/>
      <c r="E127" s="37"/>
      <c r="F127" s="31"/>
      <c r="G127" s="31"/>
      <c r="H127" s="30"/>
      <c r="I127" s="29"/>
    </row>
    <row r="128" spans="3:9" x14ac:dyDescent="0.4">
      <c r="C128" s="156"/>
      <c r="D128" s="37"/>
      <c r="E128" s="37"/>
      <c r="F128" s="31"/>
      <c r="G128" s="31"/>
      <c r="H128" s="30"/>
      <c r="I128" s="29"/>
    </row>
    <row r="129" spans="3:9" x14ac:dyDescent="0.4">
      <c r="C129" s="156"/>
      <c r="D129" s="37"/>
      <c r="E129" s="37"/>
      <c r="F129" s="31"/>
      <c r="G129" s="31"/>
      <c r="H129" s="30"/>
      <c r="I129" s="29"/>
    </row>
    <row r="130" spans="3:9" x14ac:dyDescent="0.4">
      <c r="C130" s="156"/>
      <c r="D130" s="37"/>
      <c r="E130" s="37"/>
      <c r="F130" s="31"/>
      <c r="G130" s="31"/>
      <c r="H130" s="30"/>
      <c r="I130" s="29"/>
    </row>
    <row r="131" spans="3:9" x14ac:dyDescent="0.4">
      <c r="C131" s="156"/>
      <c r="D131" s="37"/>
      <c r="E131" s="37"/>
      <c r="F131" s="31"/>
      <c r="G131" s="31"/>
      <c r="H131" s="30"/>
      <c r="I131" s="29"/>
    </row>
    <row r="132" spans="3:9" x14ac:dyDescent="0.4">
      <c r="C132" s="156"/>
      <c r="D132" s="37"/>
      <c r="E132" s="37"/>
      <c r="F132" s="31"/>
      <c r="G132" s="31"/>
      <c r="H132" s="30"/>
      <c r="I132" s="29"/>
    </row>
    <row r="133" spans="3:9" x14ac:dyDescent="0.4">
      <c r="C133" s="156"/>
      <c r="D133" s="37"/>
      <c r="E133" s="37"/>
      <c r="F133" s="31"/>
      <c r="G133" s="31"/>
      <c r="H133" s="30"/>
      <c r="I133" s="29"/>
    </row>
    <row r="134" spans="3:9" x14ac:dyDescent="0.4">
      <c r="C134" s="156"/>
      <c r="D134" s="37"/>
      <c r="E134" s="37"/>
      <c r="F134" s="31"/>
      <c r="G134" s="31"/>
      <c r="H134" s="30"/>
      <c r="I134" s="29"/>
    </row>
    <row r="135" spans="3:9" x14ac:dyDescent="0.4">
      <c r="C135" s="156"/>
      <c r="D135" s="37"/>
      <c r="E135" s="37"/>
      <c r="F135" s="31"/>
      <c r="G135" s="31"/>
      <c r="H135" s="30"/>
      <c r="I135" s="29"/>
    </row>
    <row r="136" spans="3:9" x14ac:dyDescent="0.4">
      <c r="C136" s="156"/>
      <c r="D136" s="37"/>
      <c r="E136" s="37"/>
      <c r="F136" s="31"/>
      <c r="G136" s="31"/>
      <c r="H136" s="30"/>
      <c r="I136" s="29"/>
    </row>
    <row r="137" spans="3:9" x14ac:dyDescent="0.4">
      <c r="C137" s="156"/>
      <c r="D137" s="37"/>
      <c r="E137" s="37"/>
      <c r="F137" s="31"/>
      <c r="G137" s="31"/>
      <c r="H137" s="30"/>
      <c r="I137" s="29"/>
    </row>
    <row r="138" spans="3:9" x14ac:dyDescent="0.4">
      <c r="C138" s="156"/>
      <c r="D138" s="37"/>
      <c r="E138" s="37"/>
      <c r="F138" s="31"/>
      <c r="G138" s="31"/>
      <c r="H138" s="30"/>
      <c r="I138" s="29"/>
    </row>
    <row r="139" spans="3:9" x14ac:dyDescent="0.4">
      <c r="C139" s="156"/>
      <c r="D139" s="37"/>
      <c r="E139" s="37"/>
      <c r="F139" s="31"/>
      <c r="G139" s="31"/>
      <c r="H139" s="30"/>
      <c r="I139" s="29"/>
    </row>
    <row r="140" spans="3:9" x14ac:dyDescent="0.4">
      <c r="C140" s="156"/>
      <c r="D140" s="37"/>
      <c r="E140" s="37"/>
      <c r="F140" s="31"/>
      <c r="G140" s="31"/>
      <c r="H140" s="30"/>
      <c r="I140" s="29"/>
    </row>
    <row r="141" spans="3:9" x14ac:dyDescent="0.4">
      <c r="C141" s="156"/>
      <c r="D141" s="37"/>
      <c r="E141" s="37"/>
      <c r="F141" s="31"/>
      <c r="G141" s="31"/>
      <c r="H141" s="30"/>
      <c r="I141" s="29"/>
    </row>
    <row r="142" spans="3:9" x14ac:dyDescent="0.4">
      <c r="C142" s="156"/>
      <c r="D142" s="37"/>
      <c r="E142" s="37"/>
      <c r="F142" s="31"/>
      <c r="G142" s="31"/>
      <c r="H142" s="30"/>
      <c r="I142" s="29"/>
    </row>
    <row r="143" spans="3:9" x14ac:dyDescent="0.4">
      <c r="C143" s="156"/>
      <c r="D143" s="37"/>
      <c r="E143" s="37"/>
      <c r="F143" s="31"/>
      <c r="G143" s="31"/>
      <c r="H143" s="30"/>
      <c r="I143" s="29"/>
    </row>
    <row r="144" spans="3:9" x14ac:dyDescent="0.4">
      <c r="C144" s="156"/>
      <c r="D144" s="37"/>
      <c r="E144" s="37"/>
      <c r="F144" s="31"/>
      <c r="G144" s="31"/>
      <c r="H144" s="30"/>
      <c r="I144" s="29"/>
    </row>
    <row r="145" spans="3:9" x14ac:dyDescent="0.4">
      <c r="C145" s="156"/>
      <c r="D145" s="37"/>
      <c r="E145" s="37"/>
      <c r="F145" s="31"/>
      <c r="G145" s="31"/>
      <c r="H145" s="30"/>
      <c r="I145" s="29"/>
    </row>
    <row r="146" spans="3:9" x14ac:dyDescent="0.4">
      <c r="C146" s="156"/>
      <c r="D146" s="37"/>
      <c r="E146" s="37"/>
      <c r="F146" s="31"/>
      <c r="G146" s="31"/>
      <c r="H146" s="30"/>
      <c r="I146" s="29"/>
    </row>
    <row r="147" spans="3:9" x14ac:dyDescent="0.4">
      <c r="C147" s="156"/>
      <c r="D147" s="37"/>
      <c r="E147" s="37"/>
      <c r="F147" s="31"/>
      <c r="G147" s="31"/>
      <c r="H147" s="30"/>
      <c r="I147" s="29"/>
    </row>
    <row r="148" spans="3:9" x14ac:dyDescent="0.4">
      <c r="C148" s="156"/>
      <c r="D148" s="37"/>
      <c r="E148" s="37"/>
      <c r="F148" s="31"/>
      <c r="G148" s="31"/>
      <c r="H148" s="30"/>
      <c r="I148" s="29"/>
    </row>
    <row r="149" spans="3:9" x14ac:dyDescent="0.4">
      <c r="C149" s="156"/>
      <c r="D149" s="37"/>
      <c r="E149" s="37"/>
      <c r="F149" s="31"/>
      <c r="G149" s="31"/>
      <c r="H149" s="30"/>
      <c r="I149" s="29"/>
    </row>
    <row r="150" spans="3:9" x14ac:dyDescent="0.4">
      <c r="C150" s="156"/>
      <c r="D150" s="37"/>
      <c r="E150" s="37"/>
      <c r="F150" s="31"/>
      <c r="G150" s="31"/>
      <c r="H150" s="30"/>
      <c r="I150" s="29"/>
    </row>
    <row r="151" spans="3:9" x14ac:dyDescent="0.4">
      <c r="C151" s="156"/>
      <c r="D151" s="37"/>
      <c r="E151" s="37"/>
      <c r="F151" s="31"/>
      <c r="G151" s="31"/>
      <c r="H151" s="30"/>
      <c r="I151" s="29"/>
    </row>
    <row r="152" spans="3:9" x14ac:dyDescent="0.4">
      <c r="C152" s="156"/>
      <c r="D152" s="37"/>
      <c r="E152" s="37"/>
      <c r="F152" s="31"/>
      <c r="G152" s="31"/>
      <c r="H152" s="30"/>
      <c r="I152" s="29"/>
    </row>
    <row r="153" spans="3:9" x14ac:dyDescent="0.4">
      <c r="C153" s="156"/>
      <c r="D153" s="37"/>
      <c r="E153" s="37"/>
      <c r="F153" s="31"/>
      <c r="G153" s="31"/>
      <c r="H153" s="30"/>
      <c r="I153" s="29"/>
    </row>
    <row r="154" spans="3:9" x14ac:dyDescent="0.4">
      <c r="C154" s="156"/>
      <c r="D154" s="37"/>
      <c r="E154" s="37"/>
      <c r="F154" s="31"/>
      <c r="G154" s="31"/>
      <c r="H154" s="30"/>
      <c r="I154" s="29"/>
    </row>
    <row r="155" spans="3:9" x14ac:dyDescent="0.4">
      <c r="C155" s="156"/>
      <c r="D155" s="37"/>
      <c r="E155" s="37"/>
      <c r="F155" s="31"/>
      <c r="G155" s="31"/>
      <c r="H155" s="30"/>
      <c r="I155" s="29"/>
    </row>
    <row r="156" spans="3:9" x14ac:dyDescent="0.4">
      <c r="C156" s="156"/>
      <c r="D156" s="37"/>
      <c r="E156" s="37"/>
      <c r="F156" s="31"/>
      <c r="G156" s="31"/>
      <c r="H156" s="30"/>
      <c r="I156" s="29"/>
    </row>
    <row r="157" spans="3:9" x14ac:dyDescent="0.4">
      <c r="C157" s="156"/>
      <c r="D157" s="37"/>
      <c r="E157" s="37"/>
      <c r="F157" s="31"/>
      <c r="G157" s="31"/>
      <c r="H157" s="30"/>
      <c r="I157" s="29"/>
    </row>
    <row r="158" spans="3:9" x14ac:dyDescent="0.4">
      <c r="C158" s="156"/>
      <c r="D158" s="37"/>
      <c r="E158" s="37"/>
      <c r="F158" s="31"/>
      <c r="G158" s="31"/>
      <c r="H158" s="30"/>
      <c r="I158" s="29"/>
    </row>
    <row r="159" spans="3:9" x14ac:dyDescent="0.4">
      <c r="C159" s="156"/>
      <c r="D159" s="37"/>
      <c r="E159" s="37"/>
      <c r="F159" s="31"/>
      <c r="G159" s="31"/>
      <c r="H159" s="30"/>
      <c r="I159" s="29"/>
    </row>
    <row r="160" spans="3:9" x14ac:dyDescent="0.4">
      <c r="C160" s="156"/>
      <c r="D160" s="37"/>
      <c r="E160" s="37"/>
      <c r="F160" s="31"/>
      <c r="G160" s="31"/>
      <c r="H160" s="30"/>
      <c r="I160" s="29"/>
    </row>
    <row r="161" spans="3:9" x14ac:dyDescent="0.4">
      <c r="C161" s="156"/>
      <c r="D161" s="37"/>
      <c r="E161" s="37"/>
      <c r="F161" s="31"/>
      <c r="G161" s="31"/>
      <c r="H161" s="30"/>
      <c r="I161" s="29"/>
    </row>
    <row r="162" spans="3:9" x14ac:dyDescent="0.4">
      <c r="C162" s="156"/>
      <c r="D162" s="37"/>
      <c r="E162" s="37"/>
      <c r="F162" s="31"/>
      <c r="G162" s="31"/>
      <c r="H162" s="30"/>
      <c r="I162" s="29"/>
    </row>
    <row r="163" spans="3:9" x14ac:dyDescent="0.4">
      <c r="C163" s="156"/>
      <c r="D163" s="37"/>
      <c r="E163" s="37"/>
      <c r="F163" s="31"/>
      <c r="G163" s="31"/>
      <c r="H163" s="30"/>
      <c r="I163" s="29"/>
    </row>
    <row r="164" spans="3:9" x14ac:dyDescent="0.4">
      <c r="C164" s="156"/>
      <c r="D164" s="37"/>
      <c r="E164" s="37"/>
      <c r="F164" s="31"/>
      <c r="G164" s="31"/>
      <c r="H164" s="30"/>
      <c r="I164" s="29"/>
    </row>
    <row r="165" spans="3:9" x14ac:dyDescent="0.4">
      <c r="C165" s="156"/>
      <c r="D165" s="37"/>
      <c r="E165" s="37"/>
      <c r="F165" s="31"/>
      <c r="G165" s="31"/>
      <c r="H165" s="30"/>
      <c r="I165" s="29"/>
    </row>
    <row r="166" spans="3:9" x14ac:dyDescent="0.4">
      <c r="C166" s="156"/>
      <c r="D166" s="37"/>
      <c r="E166" s="37"/>
      <c r="F166" s="31"/>
      <c r="G166" s="31"/>
      <c r="H166" s="30"/>
      <c r="I166" s="29"/>
    </row>
    <row r="167" spans="3:9" x14ac:dyDescent="0.4">
      <c r="C167" s="156"/>
      <c r="D167" s="37"/>
      <c r="E167" s="37"/>
      <c r="F167" s="31"/>
      <c r="G167" s="31"/>
      <c r="H167" s="30"/>
      <c r="I167" s="29"/>
    </row>
    <row r="168" spans="3:9" x14ac:dyDescent="0.4">
      <c r="C168" s="156"/>
      <c r="D168" s="37"/>
      <c r="E168" s="37"/>
      <c r="F168" s="31"/>
      <c r="G168" s="31"/>
      <c r="H168" s="30"/>
      <c r="I168" s="29"/>
    </row>
    <row r="169" spans="3:9" x14ac:dyDescent="0.4">
      <c r="C169" s="156"/>
      <c r="D169" s="37"/>
      <c r="E169" s="37"/>
      <c r="F169" s="31"/>
      <c r="G169" s="31"/>
      <c r="H169" s="30"/>
      <c r="I169" s="29"/>
    </row>
    <row r="170" spans="3:9" x14ac:dyDescent="0.4">
      <c r="C170" s="156"/>
      <c r="D170" s="37"/>
      <c r="E170" s="37"/>
      <c r="F170" s="31"/>
      <c r="G170" s="31"/>
      <c r="H170" s="30"/>
      <c r="I170" s="29"/>
    </row>
    <row r="171" spans="3:9" x14ac:dyDescent="0.4">
      <c r="C171" s="156"/>
      <c r="D171" s="37"/>
      <c r="E171" s="37"/>
      <c r="F171" s="31"/>
      <c r="G171" s="31"/>
      <c r="H171" s="30"/>
      <c r="I171" s="29"/>
    </row>
    <row r="172" spans="3:9" x14ac:dyDescent="0.4">
      <c r="C172" s="156"/>
      <c r="D172" s="37"/>
      <c r="E172" s="37"/>
      <c r="F172" s="31"/>
      <c r="G172" s="31"/>
      <c r="H172" s="30"/>
      <c r="I172" s="29"/>
    </row>
    <row r="173" spans="3:9" x14ac:dyDescent="0.4">
      <c r="C173" s="156"/>
      <c r="D173" s="37"/>
      <c r="E173" s="37"/>
      <c r="F173" s="31"/>
      <c r="G173" s="31"/>
      <c r="H173" s="30"/>
      <c r="I173" s="29"/>
    </row>
    <row r="174" spans="3:9" x14ac:dyDescent="0.4">
      <c r="C174" s="156"/>
      <c r="D174" s="37"/>
      <c r="E174" s="37"/>
      <c r="F174" s="31"/>
      <c r="G174" s="31"/>
      <c r="H174" s="30"/>
      <c r="I174" s="29"/>
    </row>
    <row r="175" spans="3:9" x14ac:dyDescent="0.4">
      <c r="C175" s="156"/>
      <c r="D175" s="37"/>
      <c r="E175" s="37"/>
      <c r="F175" s="31"/>
      <c r="G175" s="31"/>
      <c r="H175" s="30"/>
      <c r="I175" s="29"/>
    </row>
    <row r="176" spans="3:9" x14ac:dyDescent="0.4">
      <c r="C176" s="156"/>
      <c r="D176" s="37"/>
      <c r="E176" s="37"/>
      <c r="F176" s="31"/>
      <c r="G176" s="31"/>
      <c r="H176" s="30"/>
      <c r="I176" s="29"/>
    </row>
    <row r="177" spans="3:9" x14ac:dyDescent="0.4">
      <c r="C177" s="156"/>
      <c r="D177" s="37"/>
      <c r="E177" s="37"/>
      <c r="F177" s="31"/>
      <c r="G177" s="31"/>
      <c r="H177" s="30"/>
      <c r="I177" s="29"/>
    </row>
    <row r="178" spans="3:9" x14ac:dyDescent="0.4">
      <c r="C178" s="156"/>
      <c r="D178" s="37"/>
      <c r="E178" s="37"/>
      <c r="F178" s="31"/>
      <c r="G178" s="31"/>
      <c r="H178" s="30"/>
      <c r="I178" s="29"/>
    </row>
    <row r="179" spans="3:9" x14ac:dyDescent="0.4">
      <c r="C179" s="156"/>
      <c r="D179" s="37"/>
      <c r="E179" s="37"/>
      <c r="F179" s="31"/>
      <c r="G179" s="31"/>
      <c r="H179" s="30"/>
      <c r="I179" s="29"/>
    </row>
    <row r="180" spans="3:9" x14ac:dyDescent="0.4">
      <c r="C180" s="156"/>
      <c r="D180" s="37"/>
      <c r="E180" s="37"/>
      <c r="F180" s="31"/>
      <c r="G180" s="31"/>
      <c r="H180" s="30"/>
      <c r="I180" s="29"/>
    </row>
    <row r="181" spans="3:9" x14ac:dyDescent="0.4">
      <c r="C181" s="156"/>
      <c r="D181" s="37"/>
      <c r="E181" s="37"/>
      <c r="F181" s="31"/>
      <c r="G181" s="31"/>
      <c r="H181" s="30"/>
      <c r="I181" s="29"/>
    </row>
    <row r="182" spans="3:9" x14ac:dyDescent="0.4">
      <c r="C182" s="156"/>
      <c r="D182" s="37"/>
      <c r="E182" s="37"/>
      <c r="F182" s="31"/>
      <c r="G182" s="31"/>
      <c r="H182" s="30"/>
      <c r="I182" s="29"/>
    </row>
    <row r="183" spans="3:9" x14ac:dyDescent="0.4">
      <c r="C183" s="156"/>
      <c r="D183" s="37"/>
      <c r="E183" s="37"/>
      <c r="F183" s="31"/>
      <c r="G183" s="31"/>
      <c r="H183" s="30"/>
      <c r="I183" s="29"/>
    </row>
    <row r="184" spans="3:9" x14ac:dyDescent="0.4">
      <c r="C184" s="156"/>
      <c r="D184" s="37"/>
      <c r="E184" s="37"/>
      <c r="F184" s="31"/>
      <c r="G184" s="31"/>
      <c r="H184" s="30"/>
      <c r="I184" s="29"/>
    </row>
    <row r="185" spans="3:9" x14ac:dyDescent="0.4">
      <c r="C185" s="156"/>
      <c r="D185" s="37"/>
      <c r="E185" s="37"/>
      <c r="F185" s="31"/>
      <c r="G185" s="31"/>
      <c r="H185" s="30"/>
      <c r="I185" s="29"/>
    </row>
    <row r="186" spans="3:9" x14ac:dyDescent="0.4">
      <c r="C186" s="156"/>
      <c r="D186" s="37"/>
      <c r="E186" s="37"/>
      <c r="F186" s="31"/>
      <c r="G186" s="31"/>
      <c r="H186" s="30"/>
      <c r="I186" s="29"/>
    </row>
    <row r="187" spans="3:9" x14ac:dyDescent="0.4">
      <c r="C187" s="156"/>
      <c r="D187" s="37"/>
      <c r="E187" s="37"/>
      <c r="F187" s="31"/>
      <c r="G187" s="31"/>
      <c r="H187" s="30"/>
      <c r="I187" s="29"/>
    </row>
    <row r="188" spans="3:9" x14ac:dyDescent="0.4">
      <c r="C188" s="156"/>
      <c r="D188" s="37"/>
      <c r="E188" s="37"/>
      <c r="F188" s="31"/>
      <c r="G188" s="31"/>
      <c r="H188" s="30"/>
      <c r="I188" s="29"/>
    </row>
    <row r="189" spans="3:9" x14ac:dyDescent="0.4">
      <c r="C189" s="156"/>
      <c r="D189" s="37"/>
      <c r="E189" s="37"/>
      <c r="F189" s="31"/>
      <c r="G189" s="31"/>
      <c r="H189" s="30"/>
      <c r="I189" s="29"/>
    </row>
    <row r="190" spans="3:9" x14ac:dyDescent="0.4">
      <c r="C190" s="156"/>
      <c r="D190" s="37"/>
      <c r="E190" s="37"/>
      <c r="F190" s="31"/>
      <c r="G190" s="31"/>
      <c r="H190" s="30"/>
      <c r="I190" s="29"/>
    </row>
    <row r="191" spans="3:9" x14ac:dyDescent="0.4">
      <c r="C191" s="156"/>
      <c r="D191" s="37"/>
      <c r="E191" s="37"/>
      <c r="F191" s="31"/>
      <c r="G191" s="31"/>
      <c r="H191" s="30"/>
      <c r="I191" s="29"/>
    </row>
    <row r="192" spans="3:9" x14ac:dyDescent="0.4">
      <c r="C192" s="156"/>
      <c r="D192" s="37"/>
      <c r="E192" s="37"/>
      <c r="F192" s="31"/>
      <c r="G192" s="31"/>
      <c r="H192" s="30"/>
      <c r="I192" s="29"/>
    </row>
    <row r="193" spans="3:9" x14ac:dyDescent="0.4">
      <c r="C193" s="156"/>
      <c r="D193" s="37"/>
      <c r="E193" s="37"/>
      <c r="F193" s="31"/>
      <c r="G193" s="31"/>
      <c r="H193" s="30"/>
      <c r="I193" s="29"/>
    </row>
    <row r="194" spans="3:9" x14ac:dyDescent="0.4">
      <c r="C194" s="156"/>
      <c r="D194" s="37"/>
      <c r="E194" s="37"/>
      <c r="F194" s="31"/>
      <c r="G194" s="31"/>
      <c r="H194" s="30"/>
      <c r="I194" s="29"/>
    </row>
    <row r="195" spans="3:9" x14ac:dyDescent="0.4">
      <c r="C195" s="156"/>
      <c r="D195" s="37"/>
      <c r="E195" s="37"/>
      <c r="F195" s="31"/>
      <c r="G195" s="31"/>
      <c r="H195" s="30"/>
      <c r="I195" s="29"/>
    </row>
    <row r="196" spans="3:9" x14ac:dyDescent="0.4">
      <c r="C196" s="156"/>
      <c r="D196" s="37"/>
      <c r="E196" s="37"/>
      <c r="F196" s="31"/>
      <c r="G196" s="31"/>
      <c r="H196" s="30"/>
      <c r="I196" s="29"/>
    </row>
    <row r="197" spans="3:9" x14ac:dyDescent="0.4">
      <c r="C197" s="156"/>
      <c r="D197" s="37"/>
      <c r="E197" s="37"/>
      <c r="F197" s="31"/>
      <c r="G197" s="31"/>
      <c r="H197" s="30"/>
      <c r="I197" s="29"/>
    </row>
    <row r="198" spans="3:9" x14ac:dyDescent="0.4">
      <c r="C198" s="156"/>
      <c r="D198" s="37"/>
      <c r="E198" s="37"/>
      <c r="F198" s="31"/>
      <c r="G198" s="31"/>
      <c r="H198" s="30"/>
      <c r="I198" s="29"/>
    </row>
    <row r="199" spans="3:9" x14ac:dyDescent="0.4">
      <c r="C199" s="156"/>
      <c r="D199" s="37"/>
      <c r="E199" s="37"/>
      <c r="F199" s="31"/>
      <c r="G199" s="31"/>
      <c r="H199" s="30"/>
      <c r="I199" s="29"/>
    </row>
    <row r="200" spans="3:9" x14ac:dyDescent="0.4">
      <c r="C200" s="156"/>
      <c r="D200" s="37"/>
      <c r="E200" s="37"/>
      <c r="F200" s="31"/>
      <c r="G200" s="31"/>
      <c r="H200" s="30"/>
      <c r="I200" s="29"/>
    </row>
    <row r="201" spans="3:9" x14ac:dyDescent="0.4">
      <c r="C201" s="156"/>
      <c r="D201" s="37"/>
      <c r="E201" s="37"/>
      <c r="F201" s="31"/>
      <c r="G201" s="31"/>
      <c r="H201" s="30"/>
      <c r="I201" s="29"/>
    </row>
    <row r="202" spans="3:9" x14ac:dyDescent="0.4">
      <c r="C202" s="156"/>
      <c r="D202" s="37"/>
      <c r="E202" s="37"/>
      <c r="F202" s="31"/>
      <c r="G202" s="31"/>
      <c r="H202" s="30"/>
      <c r="I202" s="29"/>
    </row>
    <row r="203" spans="3:9" x14ac:dyDescent="0.4">
      <c r="C203" s="156"/>
      <c r="D203" s="37"/>
      <c r="E203" s="37"/>
      <c r="F203" s="31"/>
      <c r="G203" s="31"/>
      <c r="H203" s="30"/>
      <c r="I203" s="29"/>
    </row>
    <row r="204" spans="3:9" x14ac:dyDescent="0.4">
      <c r="C204" s="156"/>
      <c r="D204" s="37"/>
      <c r="E204" s="37"/>
      <c r="F204" s="31"/>
      <c r="G204" s="31"/>
      <c r="H204" s="30"/>
      <c r="I204" s="29"/>
    </row>
    <row r="205" spans="3:9" x14ac:dyDescent="0.4">
      <c r="C205" s="156"/>
      <c r="D205" s="37"/>
      <c r="E205" s="37"/>
      <c r="F205" s="31"/>
      <c r="G205" s="31"/>
      <c r="H205" s="30"/>
      <c r="I205" s="29"/>
    </row>
    <row r="206" spans="3:9" x14ac:dyDescent="0.4">
      <c r="C206" s="156"/>
      <c r="D206" s="37"/>
      <c r="E206" s="37"/>
      <c r="F206" s="31"/>
      <c r="G206" s="31"/>
      <c r="H206" s="30"/>
      <c r="I206" s="29"/>
    </row>
    <row r="207" spans="3:9" x14ac:dyDescent="0.4">
      <c r="C207" s="156"/>
      <c r="D207" s="37"/>
      <c r="E207" s="37"/>
      <c r="F207" s="31"/>
      <c r="G207" s="31"/>
      <c r="H207" s="30"/>
      <c r="I207" s="29"/>
    </row>
    <row r="208" spans="3:9" x14ac:dyDescent="0.4">
      <c r="C208" s="156"/>
      <c r="D208" s="37"/>
      <c r="E208" s="37"/>
      <c r="F208" s="31"/>
      <c r="G208" s="31"/>
      <c r="H208" s="30"/>
      <c r="I208" s="29"/>
    </row>
    <row r="209" spans="3:9" x14ac:dyDescent="0.4">
      <c r="C209" s="156"/>
      <c r="D209" s="37"/>
      <c r="E209" s="37"/>
      <c r="F209" s="31"/>
      <c r="G209" s="31"/>
      <c r="H209" s="30"/>
      <c r="I209" s="29"/>
    </row>
    <row r="210" spans="3:9" x14ac:dyDescent="0.4">
      <c r="C210" s="156"/>
      <c r="D210" s="37"/>
      <c r="E210" s="37"/>
      <c r="F210" s="31"/>
      <c r="G210" s="31"/>
      <c r="H210" s="30"/>
      <c r="I210" s="29"/>
    </row>
    <row r="211" spans="3:9" x14ac:dyDescent="0.4">
      <c r="C211" s="156"/>
      <c r="D211" s="37"/>
      <c r="E211" s="37"/>
      <c r="F211" s="31"/>
      <c r="G211" s="31"/>
      <c r="H211" s="30"/>
      <c r="I211" s="29"/>
    </row>
    <row r="212" spans="3:9" x14ac:dyDescent="0.4">
      <c r="C212" s="156"/>
      <c r="D212" s="37"/>
      <c r="E212" s="37"/>
      <c r="F212" s="31"/>
      <c r="G212" s="31"/>
      <c r="H212" s="30"/>
      <c r="I212" s="29"/>
    </row>
    <row r="213" spans="3:9" x14ac:dyDescent="0.4">
      <c r="C213" s="156"/>
      <c r="D213" s="37"/>
      <c r="E213" s="37"/>
      <c r="F213" s="31"/>
      <c r="G213" s="31"/>
      <c r="H213" s="30"/>
      <c r="I213" s="29"/>
    </row>
    <row r="214" spans="3:9" x14ac:dyDescent="0.4">
      <c r="C214" s="156"/>
      <c r="D214" s="37"/>
      <c r="E214" s="37"/>
      <c r="F214" s="31"/>
      <c r="G214" s="31"/>
      <c r="H214" s="30"/>
      <c r="I214" s="29"/>
    </row>
    <row r="215" spans="3:9" x14ac:dyDescent="0.4">
      <c r="C215" s="156"/>
      <c r="D215" s="37"/>
      <c r="E215" s="37"/>
      <c r="F215" s="31"/>
      <c r="G215" s="31"/>
      <c r="H215" s="30"/>
      <c r="I215" s="29"/>
    </row>
    <row r="216" spans="3:9" x14ac:dyDescent="0.4">
      <c r="C216" s="156"/>
      <c r="D216" s="37"/>
      <c r="E216" s="37"/>
      <c r="F216" s="31"/>
      <c r="G216" s="31"/>
      <c r="H216" s="30"/>
      <c r="I216" s="29"/>
    </row>
    <row r="217" spans="3:9" x14ac:dyDescent="0.4">
      <c r="C217" s="156"/>
      <c r="D217" s="37"/>
      <c r="E217" s="37"/>
      <c r="F217" s="31"/>
      <c r="G217" s="31"/>
      <c r="H217" s="30"/>
      <c r="I217" s="29"/>
    </row>
    <row r="218" spans="3:9" x14ac:dyDescent="0.4">
      <c r="C218" s="156"/>
      <c r="D218" s="37"/>
      <c r="E218" s="37"/>
      <c r="F218" s="31"/>
      <c r="G218" s="31"/>
      <c r="H218" s="30"/>
      <c r="I218" s="29"/>
    </row>
    <row r="219" spans="3:9" x14ac:dyDescent="0.4">
      <c r="C219" s="156"/>
      <c r="D219" s="37"/>
      <c r="E219" s="37"/>
      <c r="F219" s="31"/>
      <c r="G219" s="31"/>
      <c r="H219" s="30"/>
      <c r="I219" s="29"/>
    </row>
    <row r="220" spans="3:9" x14ac:dyDescent="0.4">
      <c r="C220" s="156"/>
      <c r="D220" s="37"/>
      <c r="E220" s="37"/>
      <c r="F220" s="31"/>
      <c r="G220" s="31"/>
      <c r="H220" s="30"/>
      <c r="I220" s="29"/>
    </row>
    <row r="221" spans="3:9" x14ac:dyDescent="0.4">
      <c r="C221" s="156"/>
      <c r="D221" s="37"/>
      <c r="E221" s="37"/>
      <c r="F221" s="31"/>
      <c r="G221" s="31"/>
      <c r="H221" s="30"/>
      <c r="I221" s="29"/>
    </row>
    <row r="222" spans="3:9" x14ac:dyDescent="0.4">
      <c r="C222" s="156"/>
      <c r="D222" s="37"/>
      <c r="E222" s="37"/>
      <c r="F222" s="31"/>
      <c r="G222" s="31"/>
      <c r="H222" s="30"/>
      <c r="I222" s="29"/>
    </row>
    <row r="223" spans="3:9" x14ac:dyDescent="0.4">
      <c r="C223" s="156"/>
      <c r="D223" s="37"/>
      <c r="E223" s="37"/>
      <c r="F223" s="31"/>
      <c r="G223" s="31"/>
      <c r="H223" s="30"/>
      <c r="I223" s="29"/>
    </row>
    <row r="224" spans="3:9" x14ac:dyDescent="0.4">
      <c r="C224" s="156"/>
      <c r="D224" s="37"/>
      <c r="E224" s="37"/>
      <c r="F224" s="31"/>
      <c r="G224" s="31"/>
      <c r="H224" s="30"/>
      <c r="I224" s="29"/>
    </row>
    <row r="225" spans="3:9" x14ac:dyDescent="0.4">
      <c r="C225" s="156"/>
      <c r="D225" s="37"/>
      <c r="E225" s="37"/>
      <c r="F225" s="31"/>
      <c r="G225" s="31"/>
      <c r="H225" s="30"/>
      <c r="I225" s="29"/>
    </row>
    <row r="226" spans="3:9" x14ac:dyDescent="0.4">
      <c r="C226" s="156"/>
      <c r="D226" s="37"/>
      <c r="E226" s="37"/>
      <c r="F226" s="31"/>
      <c r="G226" s="31"/>
      <c r="H226" s="30"/>
      <c r="I226" s="29"/>
    </row>
    <row r="227" spans="3:9" x14ac:dyDescent="0.4">
      <c r="C227" s="156"/>
      <c r="D227" s="37"/>
      <c r="E227" s="37"/>
      <c r="F227" s="31"/>
      <c r="G227" s="31"/>
      <c r="H227" s="30"/>
      <c r="I227" s="29"/>
    </row>
    <row r="228" spans="3:9" x14ac:dyDescent="0.4">
      <c r="C228" s="156"/>
      <c r="D228" s="37"/>
      <c r="E228" s="37"/>
      <c r="F228" s="31"/>
      <c r="G228" s="31"/>
      <c r="H228" s="30"/>
      <c r="I228" s="29"/>
    </row>
    <row r="229" spans="3:9" x14ac:dyDescent="0.4">
      <c r="C229" s="156"/>
      <c r="D229" s="37"/>
      <c r="E229" s="37"/>
      <c r="F229" s="31"/>
      <c r="G229" s="31"/>
      <c r="H229" s="30"/>
      <c r="I229" s="29"/>
    </row>
    <row r="230" spans="3:9" x14ac:dyDescent="0.4">
      <c r="C230" s="156"/>
      <c r="D230" s="37"/>
      <c r="E230" s="37"/>
      <c r="F230" s="31"/>
      <c r="G230" s="31"/>
      <c r="H230" s="30"/>
      <c r="I230" s="29"/>
    </row>
    <row r="231" spans="3:9" x14ac:dyDescent="0.4">
      <c r="C231" s="156"/>
      <c r="D231" s="37"/>
      <c r="E231" s="37"/>
      <c r="F231" s="31"/>
      <c r="G231" s="31"/>
      <c r="H231" s="30"/>
      <c r="I231" s="29"/>
    </row>
    <row r="232" spans="3:9" x14ac:dyDescent="0.4">
      <c r="C232" s="156"/>
      <c r="D232" s="37"/>
      <c r="E232" s="37"/>
      <c r="F232" s="31"/>
      <c r="G232" s="31"/>
      <c r="H232" s="30"/>
      <c r="I232" s="29"/>
    </row>
    <row r="233" spans="3:9" x14ac:dyDescent="0.4">
      <c r="C233" s="156"/>
      <c r="D233" s="37"/>
      <c r="E233" s="37"/>
      <c r="F233" s="31"/>
      <c r="G233" s="31"/>
      <c r="H233" s="30"/>
      <c r="I233" s="29"/>
    </row>
    <row r="234" spans="3:9" x14ac:dyDescent="0.4">
      <c r="C234" s="156"/>
      <c r="D234" s="37"/>
      <c r="E234" s="37"/>
      <c r="F234" s="31"/>
      <c r="G234" s="31"/>
      <c r="H234" s="30"/>
      <c r="I234" s="29"/>
    </row>
    <row r="235" spans="3:9" x14ac:dyDescent="0.4">
      <c r="C235" s="156"/>
      <c r="D235" s="37"/>
      <c r="E235" s="37"/>
      <c r="F235" s="31"/>
      <c r="G235" s="31"/>
      <c r="H235" s="30"/>
      <c r="I235" s="29"/>
    </row>
    <row r="236" spans="3:9" x14ac:dyDescent="0.4">
      <c r="C236" s="156"/>
      <c r="D236" s="37"/>
      <c r="E236" s="37"/>
      <c r="F236" s="31"/>
      <c r="G236" s="31"/>
      <c r="H236" s="30"/>
      <c r="I236" s="29"/>
    </row>
    <row r="237" spans="3:9" x14ac:dyDescent="0.4">
      <c r="C237" s="156"/>
      <c r="D237" s="37"/>
      <c r="E237" s="37"/>
      <c r="F237" s="31"/>
      <c r="G237" s="31"/>
      <c r="H237" s="30"/>
      <c r="I237" s="29"/>
    </row>
    <row r="238" spans="3:9" x14ac:dyDescent="0.4">
      <c r="C238" s="156"/>
      <c r="D238" s="37"/>
      <c r="E238" s="37"/>
      <c r="F238" s="31"/>
      <c r="G238" s="31"/>
      <c r="H238" s="30"/>
      <c r="I238" s="29"/>
    </row>
    <row r="239" spans="3:9" x14ac:dyDescent="0.4">
      <c r="C239" s="156"/>
      <c r="D239" s="37"/>
      <c r="E239" s="37"/>
      <c r="F239" s="31"/>
      <c r="G239" s="31"/>
      <c r="H239" s="30"/>
      <c r="I239" s="29"/>
    </row>
    <row r="240" spans="3:9" x14ac:dyDescent="0.4">
      <c r="C240" s="156"/>
      <c r="D240" s="37"/>
      <c r="E240" s="37"/>
      <c r="F240" s="31"/>
      <c r="G240" s="31"/>
      <c r="H240" s="30"/>
      <c r="I240" s="29"/>
    </row>
    <row r="241" spans="3:9" x14ac:dyDescent="0.4">
      <c r="C241" s="156"/>
      <c r="D241" s="37"/>
      <c r="E241" s="37"/>
      <c r="F241" s="31"/>
      <c r="G241" s="31"/>
      <c r="H241" s="30"/>
      <c r="I241" s="29"/>
    </row>
    <row r="242" spans="3:9" x14ac:dyDescent="0.4">
      <c r="C242" s="156"/>
      <c r="D242" s="37"/>
      <c r="E242" s="37"/>
      <c r="F242" s="31"/>
      <c r="G242" s="31"/>
      <c r="H242" s="30"/>
      <c r="I242" s="29"/>
    </row>
    <row r="243" spans="3:9" x14ac:dyDescent="0.4">
      <c r="C243" s="156"/>
      <c r="D243" s="37"/>
      <c r="E243" s="37"/>
      <c r="F243" s="31"/>
      <c r="G243" s="31"/>
      <c r="H243" s="30"/>
      <c r="I243" s="29"/>
    </row>
    <row r="244" spans="3:9" x14ac:dyDescent="0.4">
      <c r="C244" s="156"/>
      <c r="D244" s="37"/>
      <c r="E244" s="37"/>
      <c r="F244" s="31"/>
      <c r="G244" s="31"/>
      <c r="H244" s="30"/>
      <c r="I244" s="29"/>
    </row>
    <row r="245" spans="3:9" x14ac:dyDescent="0.4">
      <c r="C245" s="156"/>
      <c r="D245" s="37"/>
      <c r="E245" s="37"/>
      <c r="F245" s="31"/>
      <c r="G245" s="31"/>
      <c r="H245" s="30"/>
      <c r="I245" s="29"/>
    </row>
    <row r="246" spans="3:9" x14ac:dyDescent="0.4">
      <c r="C246" s="156"/>
      <c r="D246" s="37"/>
      <c r="E246" s="37"/>
      <c r="F246" s="31"/>
      <c r="G246" s="31"/>
      <c r="H246" s="30"/>
      <c r="I246" s="29"/>
    </row>
    <row r="247" spans="3:9" x14ac:dyDescent="0.4">
      <c r="C247" s="156"/>
      <c r="D247" s="37"/>
      <c r="E247" s="37"/>
      <c r="F247" s="31"/>
      <c r="G247" s="31"/>
      <c r="H247" s="30"/>
      <c r="I247" s="29"/>
    </row>
    <row r="248" spans="3:9" x14ac:dyDescent="0.4">
      <c r="C248" s="156"/>
      <c r="D248" s="37"/>
      <c r="E248" s="37"/>
      <c r="F248" s="31"/>
      <c r="G248" s="31"/>
      <c r="H248" s="30"/>
      <c r="I248" s="29"/>
    </row>
    <row r="249" spans="3:9" x14ac:dyDescent="0.4">
      <c r="C249" s="156"/>
      <c r="D249" s="37"/>
      <c r="E249" s="37"/>
      <c r="F249" s="31"/>
      <c r="G249" s="31"/>
      <c r="H249" s="30"/>
      <c r="I249" s="29"/>
    </row>
    <row r="250" spans="3:9" x14ac:dyDescent="0.4">
      <c r="C250" s="156"/>
      <c r="D250" s="37"/>
      <c r="E250" s="37"/>
      <c r="F250" s="31"/>
      <c r="G250" s="31"/>
      <c r="H250" s="30"/>
      <c r="I250" s="29"/>
    </row>
    <row r="251" spans="3:9" x14ac:dyDescent="0.4">
      <c r="C251" s="156"/>
      <c r="D251" s="37"/>
      <c r="E251" s="37"/>
      <c r="F251" s="31"/>
      <c r="G251" s="31"/>
      <c r="H251" s="30"/>
      <c r="I251" s="29"/>
    </row>
    <row r="252" spans="3:9" x14ac:dyDescent="0.4">
      <c r="C252" s="156"/>
      <c r="D252" s="37"/>
      <c r="E252" s="37"/>
      <c r="F252" s="31"/>
      <c r="G252" s="31"/>
      <c r="H252" s="30"/>
      <c r="I252" s="29"/>
    </row>
    <row r="253" spans="3:9" x14ac:dyDescent="0.4">
      <c r="C253" s="156"/>
      <c r="D253" s="37"/>
      <c r="E253" s="37"/>
      <c r="F253" s="31"/>
      <c r="G253" s="31"/>
      <c r="H253" s="30"/>
      <c r="I253" s="29"/>
    </row>
    <row r="254" spans="3:9" x14ac:dyDescent="0.4">
      <c r="C254" s="156"/>
      <c r="D254" s="37"/>
      <c r="E254" s="37"/>
      <c r="F254" s="31"/>
      <c r="G254" s="31"/>
      <c r="H254" s="30"/>
      <c r="I254" s="29"/>
    </row>
    <row r="255" spans="3:9" x14ac:dyDescent="0.4">
      <c r="C255" s="156"/>
      <c r="D255" s="37"/>
      <c r="E255" s="37"/>
      <c r="F255" s="31"/>
      <c r="G255" s="31"/>
      <c r="H255" s="30"/>
      <c r="I255" s="29"/>
    </row>
    <row r="256" spans="3:9" x14ac:dyDescent="0.4">
      <c r="C256" s="156"/>
      <c r="D256" s="37"/>
      <c r="E256" s="37"/>
      <c r="F256" s="31"/>
      <c r="G256" s="31"/>
      <c r="H256" s="30"/>
      <c r="I256" s="29"/>
    </row>
    <row r="257" spans="3:9" x14ac:dyDescent="0.4">
      <c r="C257" s="156"/>
      <c r="D257" s="37"/>
      <c r="E257" s="37"/>
      <c r="F257" s="31"/>
      <c r="G257" s="31"/>
      <c r="H257" s="30"/>
      <c r="I257" s="29"/>
    </row>
    <row r="258" spans="3:9" x14ac:dyDescent="0.4">
      <c r="C258" s="156"/>
      <c r="D258" s="37"/>
      <c r="E258" s="37"/>
      <c r="F258" s="31"/>
      <c r="G258" s="31"/>
      <c r="H258" s="30"/>
      <c r="I258" s="29"/>
    </row>
    <row r="259" spans="3:9" x14ac:dyDescent="0.4">
      <c r="C259" s="156"/>
      <c r="D259" s="37"/>
      <c r="E259" s="37"/>
      <c r="F259" s="31"/>
      <c r="G259" s="31"/>
      <c r="H259" s="30"/>
      <c r="I259" s="29"/>
    </row>
    <row r="260" spans="3:9" x14ac:dyDescent="0.4">
      <c r="C260" s="156"/>
      <c r="D260" s="37"/>
      <c r="E260" s="37"/>
      <c r="F260" s="31"/>
      <c r="G260" s="31"/>
      <c r="H260" s="30"/>
      <c r="I260" s="29"/>
    </row>
    <row r="261" spans="3:9" x14ac:dyDescent="0.4">
      <c r="C261" s="156"/>
      <c r="D261" s="37"/>
      <c r="E261" s="37"/>
      <c r="F261" s="31"/>
      <c r="G261" s="31"/>
      <c r="H261" s="30"/>
      <c r="I261" s="29"/>
    </row>
    <row r="262" spans="3:9" x14ac:dyDescent="0.4">
      <c r="C262" s="156"/>
      <c r="D262" s="37"/>
      <c r="E262" s="37"/>
      <c r="F262" s="31"/>
      <c r="G262" s="31"/>
      <c r="H262" s="30"/>
      <c r="I262" s="29"/>
    </row>
    <row r="263" spans="3:9" x14ac:dyDescent="0.4">
      <c r="C263" s="156"/>
      <c r="D263" s="37"/>
      <c r="E263" s="37"/>
      <c r="F263" s="31"/>
      <c r="G263" s="31"/>
      <c r="H263" s="30"/>
      <c r="I263" s="29"/>
    </row>
    <row r="264" spans="3:9" x14ac:dyDescent="0.4">
      <c r="C264" s="156"/>
      <c r="D264" s="37"/>
      <c r="E264" s="37"/>
      <c r="F264" s="31"/>
      <c r="G264" s="31"/>
      <c r="H264" s="30"/>
      <c r="I264" s="29"/>
    </row>
    <row r="265" spans="3:9" x14ac:dyDescent="0.4">
      <c r="C265" s="156"/>
      <c r="D265" s="37"/>
      <c r="E265" s="37"/>
      <c r="F265" s="31"/>
      <c r="G265" s="31"/>
      <c r="H265" s="30"/>
      <c r="I265" s="29"/>
    </row>
    <row r="266" spans="3:9" x14ac:dyDescent="0.4">
      <c r="C266" s="156"/>
      <c r="D266" s="37"/>
      <c r="E266" s="37"/>
      <c r="F266" s="31"/>
      <c r="G266" s="31"/>
      <c r="H266" s="30"/>
      <c r="I266" s="29"/>
    </row>
    <row r="267" spans="3:9" x14ac:dyDescent="0.4">
      <c r="C267" s="156"/>
      <c r="D267" s="37"/>
      <c r="E267" s="37"/>
      <c r="F267" s="31"/>
      <c r="G267" s="31"/>
      <c r="H267" s="30"/>
      <c r="I267" s="29"/>
    </row>
    <row r="268" spans="3:9" x14ac:dyDescent="0.4">
      <c r="C268" s="156"/>
      <c r="D268" s="37"/>
      <c r="E268" s="37"/>
      <c r="F268" s="31"/>
      <c r="G268" s="31"/>
      <c r="H268" s="30"/>
      <c r="I268" s="29"/>
    </row>
    <row r="269" spans="3:9" x14ac:dyDescent="0.4">
      <c r="C269" s="156"/>
      <c r="D269" s="37"/>
      <c r="E269" s="37"/>
      <c r="F269" s="31"/>
      <c r="G269" s="31"/>
      <c r="H269" s="30"/>
      <c r="I269" s="29"/>
    </row>
    <row r="270" spans="3:9" x14ac:dyDescent="0.4">
      <c r="C270" s="156"/>
      <c r="D270" s="37"/>
      <c r="E270" s="37"/>
      <c r="F270" s="31"/>
      <c r="G270" s="31"/>
      <c r="H270" s="30"/>
      <c r="I270" s="29"/>
    </row>
    <row r="271" spans="3:9" x14ac:dyDescent="0.4">
      <c r="C271" s="156"/>
      <c r="D271" s="37"/>
      <c r="E271" s="37"/>
      <c r="F271" s="31"/>
      <c r="G271" s="31"/>
      <c r="H271" s="30"/>
      <c r="I271" s="29"/>
    </row>
    <row r="272" spans="3:9" x14ac:dyDescent="0.4">
      <c r="C272" s="156"/>
      <c r="D272" s="37"/>
      <c r="E272" s="37"/>
      <c r="F272" s="31"/>
      <c r="G272" s="31"/>
      <c r="H272" s="30"/>
      <c r="I272" s="29"/>
    </row>
    <row r="273" spans="3:9" x14ac:dyDescent="0.4">
      <c r="C273" s="156"/>
      <c r="D273" s="37"/>
      <c r="E273" s="37"/>
      <c r="F273" s="31"/>
      <c r="G273" s="31"/>
      <c r="H273" s="30"/>
      <c r="I273" s="29"/>
    </row>
    <row r="274" spans="3:9" x14ac:dyDescent="0.4">
      <c r="C274" s="156"/>
      <c r="D274" s="37"/>
      <c r="E274" s="37"/>
      <c r="F274" s="31"/>
      <c r="G274" s="31"/>
      <c r="H274" s="30"/>
      <c r="I274" s="29"/>
    </row>
    <row r="275" spans="3:9" x14ac:dyDescent="0.4">
      <c r="C275" s="156"/>
      <c r="D275" s="37"/>
      <c r="E275" s="37"/>
      <c r="F275" s="31"/>
      <c r="G275" s="31"/>
      <c r="H275" s="30"/>
      <c r="I275" s="29"/>
    </row>
    <row r="276" spans="3:9" x14ac:dyDescent="0.4">
      <c r="C276" s="156"/>
      <c r="D276" s="37"/>
      <c r="E276" s="37"/>
      <c r="F276" s="31"/>
      <c r="G276" s="31"/>
      <c r="H276" s="30"/>
      <c r="I276" s="29"/>
    </row>
    <row r="277" spans="3:9" x14ac:dyDescent="0.4">
      <c r="C277" s="156"/>
      <c r="D277" s="37"/>
      <c r="E277" s="37"/>
      <c r="F277" s="31"/>
      <c r="G277" s="31"/>
      <c r="H277" s="30"/>
      <c r="I277" s="29"/>
    </row>
    <row r="278" spans="3:9" x14ac:dyDescent="0.4">
      <c r="C278" s="156"/>
      <c r="D278" s="37"/>
      <c r="E278" s="37"/>
      <c r="F278" s="31"/>
      <c r="G278" s="31"/>
      <c r="H278" s="30"/>
      <c r="I278" s="29"/>
    </row>
    <row r="279" spans="3:9" x14ac:dyDescent="0.4">
      <c r="C279" s="156"/>
      <c r="D279" s="37"/>
      <c r="E279" s="37"/>
      <c r="F279" s="31"/>
      <c r="G279" s="31"/>
      <c r="H279" s="30"/>
      <c r="I279" s="29"/>
    </row>
    <row r="280" spans="3:9" x14ac:dyDescent="0.4">
      <c r="C280" s="156"/>
      <c r="D280" s="37"/>
      <c r="E280" s="37"/>
      <c r="F280" s="31"/>
      <c r="G280" s="31"/>
      <c r="H280" s="30"/>
      <c r="I280" s="29"/>
    </row>
    <row r="281" spans="3:9" x14ac:dyDescent="0.4">
      <c r="C281" s="156"/>
      <c r="D281" s="37"/>
      <c r="E281" s="37"/>
      <c r="F281" s="31"/>
      <c r="G281" s="31"/>
      <c r="H281" s="30"/>
      <c r="I281" s="29"/>
    </row>
    <row r="282" spans="3:9" x14ac:dyDescent="0.4">
      <c r="C282" s="156"/>
      <c r="D282" s="37"/>
      <c r="E282" s="37"/>
      <c r="F282" s="31"/>
      <c r="G282" s="31"/>
      <c r="H282" s="30"/>
      <c r="I282" s="29"/>
    </row>
    <row r="283" spans="3:9" x14ac:dyDescent="0.4">
      <c r="C283" s="156"/>
      <c r="D283" s="37"/>
      <c r="E283" s="37"/>
      <c r="F283" s="31"/>
      <c r="G283" s="31"/>
      <c r="H283" s="30"/>
      <c r="I283" s="29"/>
    </row>
    <row r="284" spans="3:9" x14ac:dyDescent="0.4">
      <c r="C284" s="156"/>
      <c r="D284" s="37"/>
      <c r="E284" s="37"/>
      <c r="F284" s="31"/>
      <c r="G284" s="31"/>
      <c r="H284" s="30"/>
      <c r="I284" s="29"/>
    </row>
    <row r="285" spans="3:9" x14ac:dyDescent="0.4">
      <c r="C285" s="156"/>
      <c r="D285" s="37"/>
      <c r="E285" s="37"/>
      <c r="F285" s="31"/>
      <c r="G285" s="31"/>
      <c r="H285" s="30"/>
      <c r="I285" s="29"/>
    </row>
    <row r="286" spans="3:9" x14ac:dyDescent="0.4">
      <c r="C286" s="156"/>
      <c r="D286" s="37"/>
      <c r="E286" s="37"/>
      <c r="F286" s="31"/>
      <c r="G286" s="31"/>
      <c r="H286" s="30"/>
      <c r="I286" s="29"/>
    </row>
    <row r="287" spans="3:9" x14ac:dyDescent="0.4">
      <c r="C287" s="156"/>
      <c r="D287" s="37"/>
      <c r="E287" s="37"/>
      <c r="F287" s="31"/>
      <c r="G287" s="31"/>
      <c r="H287" s="30"/>
      <c r="I287" s="29"/>
    </row>
    <row r="288" spans="3:9" x14ac:dyDescent="0.4">
      <c r="C288" s="156"/>
      <c r="D288" s="37"/>
      <c r="E288" s="37"/>
      <c r="F288" s="31"/>
      <c r="G288" s="31"/>
      <c r="H288" s="30"/>
      <c r="I288" s="29"/>
    </row>
    <row r="289" spans="3:9" x14ac:dyDescent="0.4">
      <c r="C289" s="156"/>
      <c r="D289" s="37"/>
      <c r="E289" s="37"/>
      <c r="F289" s="31"/>
      <c r="G289" s="31"/>
      <c r="H289" s="30"/>
      <c r="I289" s="29"/>
    </row>
    <row r="290" spans="3:9" x14ac:dyDescent="0.4">
      <c r="C290" s="156"/>
      <c r="D290" s="37"/>
      <c r="E290" s="37"/>
      <c r="F290" s="31"/>
      <c r="G290" s="31"/>
      <c r="H290" s="30"/>
      <c r="I290" s="29"/>
    </row>
    <row r="291" spans="3:9" x14ac:dyDescent="0.4">
      <c r="C291" s="156"/>
      <c r="D291" s="37"/>
      <c r="E291" s="37"/>
      <c r="F291" s="31"/>
      <c r="G291" s="31"/>
      <c r="H291" s="30"/>
      <c r="I291" s="29"/>
    </row>
    <row r="292" spans="3:9" x14ac:dyDescent="0.4">
      <c r="C292" s="156"/>
      <c r="D292" s="37"/>
      <c r="E292" s="37"/>
      <c r="F292" s="31"/>
      <c r="G292" s="31"/>
      <c r="H292" s="30"/>
      <c r="I292" s="29"/>
    </row>
    <row r="293" spans="3:9" x14ac:dyDescent="0.4">
      <c r="C293" s="156"/>
      <c r="D293" s="37"/>
      <c r="E293" s="37"/>
      <c r="F293" s="31"/>
      <c r="G293" s="31"/>
      <c r="H293" s="30"/>
      <c r="I293" s="29"/>
    </row>
    <row r="294" spans="3:9" x14ac:dyDescent="0.4">
      <c r="C294" s="156"/>
      <c r="D294" s="37"/>
      <c r="E294" s="37"/>
      <c r="F294" s="31"/>
      <c r="G294" s="31"/>
      <c r="H294" s="30"/>
      <c r="I294" s="29"/>
    </row>
    <row r="295" spans="3:9" x14ac:dyDescent="0.4">
      <c r="C295" s="156"/>
      <c r="D295" s="37"/>
      <c r="E295" s="37"/>
      <c r="F295" s="31"/>
      <c r="G295" s="31"/>
      <c r="H295" s="30"/>
      <c r="I295" s="29"/>
    </row>
    <row r="296" spans="3:9" x14ac:dyDescent="0.4">
      <c r="C296" s="156"/>
      <c r="D296" s="37"/>
      <c r="E296" s="37"/>
      <c r="F296" s="31"/>
      <c r="G296" s="31"/>
      <c r="H296" s="30"/>
      <c r="I296" s="29"/>
    </row>
    <row r="297" spans="3:9" x14ac:dyDescent="0.4">
      <c r="C297" s="156"/>
      <c r="D297" s="37"/>
      <c r="E297" s="37"/>
      <c r="F297" s="31"/>
      <c r="G297" s="31"/>
      <c r="H297" s="30"/>
      <c r="I297" s="29"/>
    </row>
    <row r="298" spans="3:9" x14ac:dyDescent="0.4">
      <c r="C298" s="156"/>
      <c r="D298" s="37"/>
      <c r="E298" s="37"/>
      <c r="F298" s="31"/>
      <c r="G298" s="31"/>
      <c r="H298" s="30"/>
      <c r="I298" s="29"/>
    </row>
    <row r="299" spans="3:9" x14ac:dyDescent="0.4">
      <c r="C299" s="156"/>
      <c r="D299" s="37"/>
      <c r="E299" s="37"/>
      <c r="F299" s="31"/>
      <c r="G299" s="31"/>
      <c r="H299" s="30"/>
      <c r="I299" s="29"/>
    </row>
    <row r="300" spans="3:9" x14ac:dyDescent="0.4">
      <c r="C300" s="156"/>
      <c r="D300" s="37"/>
      <c r="E300" s="37"/>
      <c r="F300" s="31"/>
      <c r="G300" s="31"/>
      <c r="H300" s="30"/>
      <c r="I300" s="29"/>
    </row>
    <row r="301" spans="3:9" x14ac:dyDescent="0.4">
      <c r="C301" s="156"/>
      <c r="D301" s="37"/>
      <c r="E301" s="37"/>
      <c r="F301" s="31"/>
      <c r="G301" s="31"/>
      <c r="H301" s="30"/>
      <c r="I301" s="29"/>
    </row>
    <row r="302" spans="3:9" x14ac:dyDescent="0.4">
      <c r="C302" s="156"/>
      <c r="D302" s="37"/>
      <c r="E302" s="37"/>
      <c r="F302" s="31"/>
      <c r="G302" s="31"/>
      <c r="H302" s="30"/>
      <c r="I302" s="29"/>
    </row>
    <row r="303" spans="3:9" x14ac:dyDescent="0.4">
      <c r="C303" s="156"/>
      <c r="D303" s="37"/>
      <c r="E303" s="37"/>
      <c r="F303" s="31"/>
      <c r="G303" s="31"/>
      <c r="H303" s="30"/>
      <c r="I303" s="29"/>
    </row>
    <row r="304" spans="3:9" x14ac:dyDescent="0.4">
      <c r="C304" s="156"/>
      <c r="D304" s="37"/>
      <c r="E304" s="37"/>
      <c r="F304" s="31"/>
      <c r="G304" s="31"/>
      <c r="H304" s="30"/>
      <c r="I304" s="29"/>
    </row>
    <row r="305" spans="3:9" x14ac:dyDescent="0.4">
      <c r="C305" s="156"/>
      <c r="D305" s="37"/>
      <c r="E305" s="37"/>
      <c r="F305" s="31"/>
      <c r="G305" s="31"/>
      <c r="H305" s="30"/>
      <c r="I305" s="29"/>
    </row>
    <row r="306" spans="3:9" x14ac:dyDescent="0.4">
      <c r="C306" s="156"/>
      <c r="D306" s="37"/>
      <c r="E306" s="37"/>
      <c r="F306" s="31"/>
      <c r="G306" s="31"/>
      <c r="H306" s="30"/>
      <c r="I306" s="29"/>
    </row>
    <row r="307" spans="3:9" x14ac:dyDescent="0.4">
      <c r="C307" s="156"/>
      <c r="D307" s="37"/>
      <c r="E307" s="37"/>
      <c r="F307" s="31"/>
      <c r="G307" s="31"/>
      <c r="H307" s="30"/>
      <c r="I307" s="29"/>
    </row>
    <row r="308" spans="3:9" x14ac:dyDescent="0.4">
      <c r="C308" s="156"/>
      <c r="D308" s="37"/>
      <c r="E308" s="37"/>
      <c r="F308" s="31"/>
      <c r="G308" s="31"/>
      <c r="H308" s="30"/>
      <c r="I308" s="29"/>
    </row>
    <row r="309" spans="3:9" x14ac:dyDescent="0.4">
      <c r="C309" s="156"/>
      <c r="D309" s="37"/>
      <c r="E309" s="37"/>
      <c r="F309" s="31"/>
      <c r="G309" s="31"/>
      <c r="H309" s="30"/>
      <c r="I309" s="29"/>
    </row>
    <row r="310" spans="3:9" x14ac:dyDescent="0.4">
      <c r="C310" s="156"/>
      <c r="D310" s="37"/>
      <c r="E310" s="37"/>
      <c r="F310" s="31"/>
      <c r="G310" s="31"/>
      <c r="H310" s="30"/>
      <c r="I310" s="29"/>
    </row>
    <row r="311" spans="3:9" x14ac:dyDescent="0.4">
      <c r="C311" s="156"/>
      <c r="D311" s="37"/>
      <c r="E311" s="37"/>
      <c r="F311" s="31"/>
      <c r="G311" s="31"/>
      <c r="H311" s="30"/>
      <c r="I311" s="29"/>
    </row>
    <row r="312" spans="3:9" x14ac:dyDescent="0.4">
      <c r="C312" s="156"/>
      <c r="D312" s="37"/>
      <c r="E312" s="37"/>
      <c r="F312" s="31"/>
      <c r="G312" s="31"/>
      <c r="H312" s="30"/>
      <c r="I312" s="29"/>
    </row>
    <row r="313" spans="3:9" x14ac:dyDescent="0.4">
      <c r="C313" s="156"/>
      <c r="D313" s="37"/>
      <c r="E313" s="37"/>
      <c r="F313" s="31"/>
      <c r="G313" s="31"/>
      <c r="H313" s="30"/>
      <c r="I313" s="29"/>
    </row>
    <row r="314" spans="3:9" x14ac:dyDescent="0.4">
      <c r="C314" s="156"/>
      <c r="D314" s="37"/>
      <c r="E314" s="37"/>
      <c r="F314" s="31"/>
      <c r="G314" s="31"/>
      <c r="H314" s="30"/>
      <c r="I314" s="29"/>
    </row>
    <row r="315" spans="3:9" x14ac:dyDescent="0.4">
      <c r="C315" s="156"/>
      <c r="D315" s="37"/>
      <c r="E315" s="37"/>
      <c r="F315" s="31"/>
      <c r="G315" s="31"/>
      <c r="H315" s="30"/>
      <c r="I315" s="29"/>
    </row>
    <row r="316" spans="3:9" x14ac:dyDescent="0.4">
      <c r="C316" s="156"/>
      <c r="D316" s="37"/>
      <c r="E316" s="37"/>
      <c r="F316" s="31"/>
      <c r="G316" s="31"/>
      <c r="H316" s="30"/>
      <c r="I316" s="29"/>
    </row>
    <row r="317" spans="3:9" x14ac:dyDescent="0.4">
      <c r="C317" s="156"/>
      <c r="D317" s="37"/>
      <c r="E317" s="37"/>
      <c r="F317" s="31"/>
      <c r="G317" s="31"/>
      <c r="H317" s="30"/>
      <c r="I317" s="29"/>
    </row>
    <row r="318" spans="3:9" x14ac:dyDescent="0.4">
      <c r="C318" s="156"/>
      <c r="D318" s="37"/>
      <c r="E318" s="37"/>
      <c r="F318" s="31"/>
      <c r="G318" s="31"/>
      <c r="H318" s="30"/>
      <c r="I318" s="29"/>
    </row>
    <row r="319" spans="3:9" x14ac:dyDescent="0.4">
      <c r="C319" s="156"/>
      <c r="D319" s="37"/>
      <c r="E319" s="37"/>
      <c r="F319" s="31"/>
      <c r="G319" s="31"/>
      <c r="H319" s="30"/>
      <c r="I319" s="29"/>
    </row>
    <row r="320" spans="3:9" x14ac:dyDescent="0.4">
      <c r="C320" s="156"/>
      <c r="D320" s="37"/>
      <c r="E320" s="37"/>
      <c r="F320" s="31"/>
      <c r="G320" s="31"/>
      <c r="H320" s="30"/>
      <c r="I320" s="29"/>
    </row>
    <row r="321" spans="3:9" x14ac:dyDescent="0.4">
      <c r="C321" s="156"/>
      <c r="D321" s="37"/>
      <c r="E321" s="37"/>
      <c r="F321" s="31"/>
      <c r="G321" s="31"/>
      <c r="H321" s="30"/>
      <c r="I321" s="29"/>
    </row>
    <row r="322" spans="3:9" x14ac:dyDescent="0.4">
      <c r="C322" s="156"/>
      <c r="D322" s="37"/>
      <c r="E322" s="37"/>
      <c r="F322" s="31"/>
      <c r="G322" s="31"/>
      <c r="H322" s="30"/>
      <c r="I322" s="29"/>
    </row>
    <row r="323" spans="3:9" x14ac:dyDescent="0.4">
      <c r="C323" s="156"/>
      <c r="D323" s="37"/>
      <c r="E323" s="37"/>
      <c r="F323" s="31"/>
      <c r="G323" s="31"/>
      <c r="H323" s="30"/>
      <c r="I323" s="29"/>
    </row>
    <row r="324" spans="3:9" x14ac:dyDescent="0.4">
      <c r="C324" s="156"/>
      <c r="D324" s="37"/>
      <c r="E324" s="37"/>
      <c r="F324" s="31"/>
      <c r="G324" s="31"/>
      <c r="H324" s="30"/>
      <c r="I324" s="29"/>
    </row>
    <row r="325" spans="3:9" x14ac:dyDescent="0.4">
      <c r="C325" s="156"/>
      <c r="D325" s="37"/>
      <c r="E325" s="37"/>
      <c r="F325" s="31"/>
      <c r="G325" s="31"/>
      <c r="H325" s="30"/>
      <c r="I325" s="29"/>
    </row>
    <row r="326" spans="3:9" x14ac:dyDescent="0.4">
      <c r="C326" s="156"/>
      <c r="D326" s="37"/>
      <c r="E326" s="37"/>
      <c r="F326" s="31"/>
      <c r="G326" s="31"/>
      <c r="H326" s="30"/>
      <c r="I326" s="29"/>
    </row>
    <row r="327" spans="3:9" x14ac:dyDescent="0.4">
      <c r="C327" s="156"/>
      <c r="D327" s="37"/>
      <c r="E327" s="37"/>
      <c r="F327" s="31"/>
      <c r="G327" s="31"/>
      <c r="H327" s="30"/>
      <c r="I327" s="29"/>
    </row>
    <row r="328" spans="3:9" x14ac:dyDescent="0.4">
      <c r="C328" s="156"/>
      <c r="D328" s="37"/>
      <c r="E328" s="37"/>
      <c r="F328" s="31"/>
      <c r="G328" s="31"/>
      <c r="H328" s="30"/>
      <c r="I328" s="29"/>
    </row>
    <row r="329" spans="3:9" x14ac:dyDescent="0.4">
      <c r="C329" s="156"/>
      <c r="D329" s="37"/>
      <c r="E329" s="37"/>
      <c r="F329" s="31"/>
      <c r="G329" s="31"/>
      <c r="H329" s="30"/>
      <c r="I329" s="29"/>
    </row>
    <row r="330" spans="3:9" x14ac:dyDescent="0.4">
      <c r="C330" s="156"/>
      <c r="D330" s="37"/>
      <c r="E330" s="37"/>
      <c r="F330" s="31"/>
      <c r="G330" s="31"/>
      <c r="H330" s="30"/>
      <c r="I330" s="29"/>
    </row>
    <row r="331" spans="3:9" x14ac:dyDescent="0.4">
      <c r="C331" s="156"/>
      <c r="D331" s="37"/>
      <c r="E331" s="37"/>
      <c r="F331" s="31"/>
      <c r="G331" s="31"/>
      <c r="H331" s="30"/>
      <c r="I331" s="29"/>
    </row>
    <row r="332" spans="3:9" x14ac:dyDescent="0.4">
      <c r="C332" s="156"/>
      <c r="D332" s="37"/>
      <c r="E332" s="37"/>
      <c r="F332" s="31"/>
      <c r="G332" s="31"/>
      <c r="H332" s="30"/>
      <c r="I332" s="29"/>
    </row>
    <row r="333" spans="3:9" x14ac:dyDescent="0.4">
      <c r="C333" s="156"/>
      <c r="D333" s="37"/>
      <c r="E333" s="37"/>
      <c r="F333" s="31"/>
      <c r="G333" s="31"/>
      <c r="H333" s="30"/>
      <c r="I333" s="29"/>
    </row>
    <row r="334" spans="3:9" x14ac:dyDescent="0.4">
      <c r="C334" s="156"/>
      <c r="D334" s="37"/>
      <c r="E334" s="37"/>
      <c r="F334" s="31"/>
      <c r="G334" s="31"/>
      <c r="H334" s="30"/>
      <c r="I334" s="29"/>
    </row>
    <row r="335" spans="3:9" x14ac:dyDescent="0.4">
      <c r="C335" s="156"/>
      <c r="D335" s="37"/>
      <c r="E335" s="37"/>
      <c r="F335" s="31"/>
      <c r="G335" s="31"/>
      <c r="H335" s="30"/>
      <c r="I335" s="29"/>
    </row>
    <row r="336" spans="3:9" x14ac:dyDescent="0.4">
      <c r="C336" s="156"/>
      <c r="D336" s="37"/>
      <c r="E336" s="37"/>
      <c r="F336" s="31"/>
      <c r="G336" s="31"/>
      <c r="H336" s="30"/>
      <c r="I336" s="29"/>
    </row>
    <row r="337" spans="3:9" x14ac:dyDescent="0.4">
      <c r="C337" s="156"/>
      <c r="D337" s="37"/>
      <c r="E337" s="37"/>
      <c r="F337" s="31"/>
      <c r="G337" s="31"/>
      <c r="H337" s="30"/>
      <c r="I337" s="29"/>
    </row>
    <row r="338" spans="3:9" x14ac:dyDescent="0.4">
      <c r="C338" s="156"/>
      <c r="D338" s="37"/>
      <c r="E338" s="37"/>
      <c r="F338" s="31"/>
      <c r="G338" s="31"/>
      <c r="H338" s="30"/>
      <c r="I338" s="29"/>
    </row>
    <row r="339" spans="3:9" x14ac:dyDescent="0.4">
      <c r="C339" s="156"/>
      <c r="D339" s="37"/>
      <c r="E339" s="37"/>
      <c r="F339" s="31"/>
      <c r="G339" s="31"/>
      <c r="H339" s="30"/>
      <c r="I339" s="29"/>
    </row>
    <row r="340" spans="3:9" x14ac:dyDescent="0.4">
      <c r="C340" s="156"/>
      <c r="D340" s="37"/>
      <c r="E340" s="37"/>
      <c r="F340" s="31"/>
      <c r="G340" s="31"/>
      <c r="H340" s="30"/>
      <c r="I340" s="29"/>
    </row>
    <row r="341" spans="3:9" x14ac:dyDescent="0.4">
      <c r="C341" s="156"/>
      <c r="D341" s="37"/>
      <c r="E341" s="37"/>
      <c r="F341" s="31"/>
      <c r="G341" s="31"/>
      <c r="H341" s="30"/>
      <c r="I341" s="29"/>
    </row>
    <row r="342" spans="3:9" x14ac:dyDescent="0.4">
      <c r="C342" s="156"/>
      <c r="D342" s="37"/>
      <c r="E342" s="37"/>
      <c r="F342" s="31"/>
      <c r="G342" s="31"/>
      <c r="H342" s="30"/>
      <c r="I342" s="29"/>
    </row>
    <row r="343" spans="3:9" x14ac:dyDescent="0.4">
      <c r="C343" s="156"/>
      <c r="D343" s="37"/>
      <c r="E343" s="37"/>
      <c r="F343" s="31"/>
      <c r="G343" s="31"/>
      <c r="H343" s="30"/>
      <c r="I343" s="29"/>
    </row>
    <row r="344" spans="3:9" x14ac:dyDescent="0.4">
      <c r="C344" s="156"/>
      <c r="D344" s="37"/>
      <c r="E344" s="37"/>
      <c r="F344" s="31"/>
      <c r="G344" s="31"/>
      <c r="H344" s="30"/>
      <c r="I344" s="29"/>
    </row>
    <row r="345" spans="3:9" x14ac:dyDescent="0.4">
      <c r="C345" s="156"/>
      <c r="D345" s="37"/>
      <c r="E345" s="37"/>
      <c r="F345" s="31"/>
      <c r="G345" s="31"/>
      <c r="H345" s="30"/>
      <c r="I345" s="29"/>
    </row>
    <row r="346" spans="3:9" x14ac:dyDescent="0.4">
      <c r="C346" s="156"/>
      <c r="D346" s="37"/>
      <c r="E346" s="37"/>
      <c r="F346" s="31"/>
      <c r="G346" s="31"/>
      <c r="H346" s="30"/>
      <c r="I346" s="29"/>
    </row>
    <row r="347" spans="3:9" x14ac:dyDescent="0.4">
      <c r="C347" s="156"/>
      <c r="D347" s="37"/>
      <c r="E347" s="37"/>
      <c r="F347" s="31"/>
      <c r="G347" s="31"/>
      <c r="H347" s="30"/>
      <c r="I347" s="29"/>
    </row>
    <row r="348" spans="3:9" x14ac:dyDescent="0.4">
      <c r="C348" s="156"/>
      <c r="D348" s="37"/>
      <c r="E348" s="37"/>
      <c r="F348" s="31"/>
      <c r="G348" s="31"/>
      <c r="H348" s="30"/>
      <c r="I348" s="29"/>
    </row>
    <row r="349" spans="3:9" x14ac:dyDescent="0.4">
      <c r="C349" s="156"/>
      <c r="D349" s="37"/>
      <c r="E349" s="37"/>
      <c r="F349" s="31"/>
      <c r="G349" s="31"/>
      <c r="H349" s="30"/>
      <c r="I349" s="29"/>
    </row>
    <row r="350" spans="3:9" x14ac:dyDescent="0.4">
      <c r="C350" s="156"/>
      <c r="D350" s="37"/>
      <c r="E350" s="37"/>
      <c r="F350" s="31"/>
      <c r="G350" s="31"/>
      <c r="H350" s="30"/>
      <c r="I350" s="29"/>
    </row>
    <row r="351" spans="3:9" x14ac:dyDescent="0.4">
      <c r="C351" s="156"/>
      <c r="D351" s="37"/>
      <c r="E351" s="37"/>
      <c r="F351" s="31"/>
      <c r="G351" s="31"/>
      <c r="H351" s="30"/>
      <c r="I351" s="29"/>
    </row>
    <row r="352" spans="3:9" x14ac:dyDescent="0.4">
      <c r="C352" s="156"/>
      <c r="D352" s="37"/>
      <c r="E352" s="37"/>
      <c r="F352" s="31"/>
      <c r="G352" s="31"/>
      <c r="H352" s="30"/>
      <c r="I352" s="29"/>
    </row>
    <row r="353" spans="3:9" x14ac:dyDescent="0.4">
      <c r="C353" s="156"/>
      <c r="D353" s="37"/>
      <c r="E353" s="37"/>
      <c r="F353" s="31"/>
      <c r="G353" s="31"/>
      <c r="H353" s="30"/>
      <c r="I353" s="29"/>
    </row>
    <row r="354" spans="3:9" x14ac:dyDescent="0.4">
      <c r="C354" s="156"/>
      <c r="D354" s="37"/>
      <c r="E354" s="37"/>
      <c r="F354" s="31"/>
      <c r="G354" s="31"/>
      <c r="H354" s="30"/>
      <c r="I354" s="29"/>
    </row>
    <row r="355" spans="3:9" x14ac:dyDescent="0.4">
      <c r="C355" s="156"/>
      <c r="D355" s="37"/>
      <c r="E355" s="37"/>
      <c r="F355" s="31"/>
      <c r="G355" s="31"/>
      <c r="H355" s="30"/>
      <c r="I355" s="29"/>
    </row>
    <row r="356" spans="3:9" x14ac:dyDescent="0.4">
      <c r="C356" s="156"/>
      <c r="D356" s="37"/>
      <c r="E356" s="37"/>
      <c r="F356" s="31"/>
      <c r="G356" s="31"/>
      <c r="H356" s="30"/>
      <c r="I356" s="29"/>
    </row>
    <row r="357" spans="3:9" x14ac:dyDescent="0.4">
      <c r="C357" s="156"/>
      <c r="D357" s="37"/>
      <c r="E357" s="37"/>
      <c r="F357" s="31"/>
      <c r="G357" s="31"/>
      <c r="H357" s="30"/>
      <c r="I357" s="29"/>
    </row>
    <row r="358" spans="3:9" x14ac:dyDescent="0.4">
      <c r="C358" s="156"/>
      <c r="D358" s="37"/>
      <c r="E358" s="37"/>
      <c r="F358" s="31"/>
      <c r="G358" s="31"/>
      <c r="H358" s="30"/>
      <c r="I358" s="29"/>
    </row>
    <row r="359" spans="3:9" x14ac:dyDescent="0.4">
      <c r="C359" s="156"/>
      <c r="D359" s="37"/>
      <c r="E359" s="37"/>
      <c r="F359" s="31"/>
      <c r="G359" s="31"/>
      <c r="H359" s="30"/>
      <c r="I359" s="29"/>
    </row>
    <row r="360" spans="3:9" x14ac:dyDescent="0.4">
      <c r="C360" s="156"/>
      <c r="D360" s="37"/>
      <c r="E360" s="37"/>
      <c r="F360" s="31"/>
      <c r="G360" s="31"/>
      <c r="H360" s="30"/>
      <c r="I360" s="29"/>
    </row>
    <row r="361" spans="3:9" x14ac:dyDescent="0.4">
      <c r="C361" s="156"/>
      <c r="D361" s="37"/>
      <c r="E361" s="37"/>
      <c r="F361" s="31"/>
      <c r="G361" s="31"/>
      <c r="H361" s="30"/>
      <c r="I361" s="29"/>
    </row>
    <row r="362" spans="3:9" x14ac:dyDescent="0.4">
      <c r="C362" s="156"/>
      <c r="D362" s="37"/>
      <c r="E362" s="37"/>
      <c r="F362" s="31"/>
      <c r="G362" s="31"/>
      <c r="H362" s="30"/>
      <c r="I362" s="29"/>
    </row>
    <row r="363" spans="3:9" x14ac:dyDescent="0.4">
      <c r="C363" s="156"/>
      <c r="D363" s="37"/>
      <c r="E363" s="37"/>
      <c r="F363" s="31"/>
      <c r="G363" s="31"/>
      <c r="H363" s="30"/>
      <c r="I363" s="29"/>
    </row>
    <row r="364" spans="3:9" x14ac:dyDescent="0.4">
      <c r="C364" s="156"/>
      <c r="D364" s="37"/>
      <c r="E364" s="37"/>
      <c r="F364" s="31"/>
      <c r="G364" s="31"/>
      <c r="H364" s="30"/>
      <c r="I364" s="29"/>
    </row>
    <row r="365" spans="3:9" x14ac:dyDescent="0.4">
      <c r="C365" s="156"/>
      <c r="D365" s="37"/>
      <c r="E365" s="37"/>
      <c r="F365" s="31"/>
      <c r="G365" s="31"/>
      <c r="H365" s="30"/>
      <c r="I365" s="29"/>
    </row>
    <row r="366" spans="3:9" x14ac:dyDescent="0.4">
      <c r="C366" s="156"/>
      <c r="D366" s="37"/>
      <c r="E366" s="37"/>
      <c r="F366" s="31"/>
      <c r="G366" s="31"/>
      <c r="H366" s="30"/>
      <c r="I366" s="29"/>
    </row>
    <row r="367" spans="3:9" x14ac:dyDescent="0.4">
      <c r="C367" s="156"/>
      <c r="D367" s="37"/>
      <c r="E367" s="37"/>
      <c r="F367" s="31"/>
      <c r="G367" s="31"/>
      <c r="H367" s="30"/>
      <c r="I367" s="29"/>
    </row>
    <row r="368" spans="3:9" x14ac:dyDescent="0.4">
      <c r="C368" s="156"/>
      <c r="D368" s="37"/>
      <c r="E368" s="37"/>
      <c r="F368" s="31"/>
      <c r="G368" s="31"/>
      <c r="H368" s="30"/>
      <c r="I368" s="29"/>
    </row>
    <row r="369" spans="3:9" x14ac:dyDescent="0.4">
      <c r="C369" s="156"/>
      <c r="D369" s="37"/>
      <c r="E369" s="37"/>
      <c r="F369" s="31"/>
      <c r="G369" s="31"/>
      <c r="H369" s="30"/>
      <c r="I369" s="29"/>
    </row>
    <row r="370" spans="3:9" x14ac:dyDescent="0.4">
      <c r="C370" s="156"/>
      <c r="D370" s="37"/>
      <c r="E370" s="37"/>
      <c r="F370" s="31"/>
      <c r="G370" s="31"/>
      <c r="H370" s="30"/>
      <c r="I370" s="29"/>
    </row>
    <row r="371" spans="3:9" x14ac:dyDescent="0.4">
      <c r="C371" s="156"/>
      <c r="D371" s="37"/>
      <c r="E371" s="37"/>
      <c r="F371" s="31"/>
      <c r="G371" s="31"/>
      <c r="H371" s="30"/>
      <c r="I371" s="29"/>
    </row>
    <row r="372" spans="3:9" x14ac:dyDescent="0.4">
      <c r="C372" s="156"/>
      <c r="D372" s="37"/>
      <c r="E372" s="37"/>
      <c r="F372" s="31"/>
      <c r="G372" s="31"/>
      <c r="H372" s="30"/>
      <c r="I372" s="29"/>
    </row>
    <row r="373" spans="3:9" x14ac:dyDescent="0.4">
      <c r="C373" s="156"/>
      <c r="D373" s="37"/>
      <c r="E373" s="37"/>
      <c r="F373" s="31"/>
      <c r="G373" s="31"/>
      <c r="H373" s="30"/>
      <c r="I373" s="29"/>
    </row>
    <row r="374" spans="3:9" x14ac:dyDescent="0.4">
      <c r="C374" s="156"/>
      <c r="D374" s="37"/>
      <c r="E374" s="37"/>
      <c r="F374" s="31"/>
      <c r="G374" s="31"/>
      <c r="H374" s="30"/>
      <c r="I374" s="29"/>
    </row>
    <row r="375" spans="3:9" x14ac:dyDescent="0.4">
      <c r="C375" s="156"/>
      <c r="D375" s="37"/>
      <c r="E375" s="37"/>
      <c r="F375" s="31"/>
      <c r="G375" s="31"/>
      <c r="H375" s="30"/>
      <c r="I375" s="29"/>
    </row>
    <row r="376" spans="3:9" x14ac:dyDescent="0.4">
      <c r="C376" s="156"/>
      <c r="D376" s="37"/>
      <c r="E376" s="37"/>
      <c r="F376" s="31"/>
      <c r="G376" s="31"/>
      <c r="H376" s="30"/>
      <c r="I376" s="29"/>
    </row>
    <row r="377" spans="3:9" x14ac:dyDescent="0.4">
      <c r="C377" s="156"/>
      <c r="D377" s="37"/>
      <c r="E377" s="37"/>
      <c r="F377" s="31"/>
      <c r="G377" s="31"/>
      <c r="H377" s="30"/>
      <c r="I377" s="29"/>
    </row>
    <row r="378" spans="3:9" x14ac:dyDescent="0.4">
      <c r="C378" s="156"/>
      <c r="D378" s="37"/>
      <c r="E378" s="37"/>
      <c r="F378" s="31"/>
      <c r="G378" s="31"/>
      <c r="H378" s="30"/>
      <c r="I378" s="29"/>
    </row>
    <row r="379" spans="3:9" x14ac:dyDescent="0.4">
      <c r="C379" s="156"/>
      <c r="D379" s="37"/>
      <c r="E379" s="37"/>
      <c r="F379" s="31"/>
      <c r="G379" s="31"/>
      <c r="H379" s="30"/>
      <c r="I379" s="29"/>
    </row>
    <row r="380" spans="3:9" x14ac:dyDescent="0.4">
      <c r="C380" s="156"/>
      <c r="D380" s="37"/>
      <c r="E380" s="37"/>
      <c r="F380" s="31"/>
      <c r="G380" s="31"/>
      <c r="H380" s="30"/>
      <c r="I380" s="29"/>
    </row>
    <row r="381" spans="3:9" x14ac:dyDescent="0.4">
      <c r="C381" s="156"/>
      <c r="D381" s="37"/>
      <c r="E381" s="37"/>
      <c r="F381" s="31"/>
      <c r="G381" s="31"/>
      <c r="H381" s="30"/>
      <c r="I381" s="29"/>
    </row>
    <row r="382" spans="3:9" x14ac:dyDescent="0.4">
      <c r="C382" s="156"/>
      <c r="D382" s="37"/>
      <c r="E382" s="37"/>
      <c r="F382" s="31"/>
      <c r="G382" s="31"/>
      <c r="H382" s="30"/>
      <c r="I382" s="29"/>
    </row>
    <row r="383" spans="3:9" x14ac:dyDescent="0.4">
      <c r="C383" s="156"/>
      <c r="D383" s="37"/>
      <c r="E383" s="37"/>
      <c r="F383" s="31"/>
      <c r="G383" s="31"/>
      <c r="H383" s="30"/>
      <c r="I383" s="29"/>
    </row>
    <row r="384" spans="3:9" x14ac:dyDescent="0.4">
      <c r="C384" s="156"/>
      <c r="D384" s="37"/>
      <c r="E384" s="37"/>
      <c r="F384" s="31"/>
      <c r="G384" s="31"/>
      <c r="H384" s="30"/>
      <c r="I384" s="29"/>
    </row>
    <row r="385" spans="3:9" x14ac:dyDescent="0.4">
      <c r="C385" s="156"/>
      <c r="D385" s="37"/>
      <c r="E385" s="37"/>
      <c r="F385" s="31"/>
      <c r="G385" s="31"/>
      <c r="H385" s="30"/>
      <c r="I385" s="29"/>
    </row>
    <row r="386" spans="3:9" x14ac:dyDescent="0.4">
      <c r="C386" s="156"/>
      <c r="D386" s="37"/>
      <c r="E386" s="37"/>
      <c r="F386" s="31"/>
      <c r="G386" s="31"/>
      <c r="H386" s="30"/>
      <c r="I386" s="29"/>
    </row>
    <row r="387" spans="3:9" x14ac:dyDescent="0.4">
      <c r="C387" s="156"/>
      <c r="D387" s="37"/>
      <c r="E387" s="37"/>
      <c r="F387" s="31"/>
      <c r="G387" s="31"/>
      <c r="H387" s="30"/>
      <c r="I387" s="29"/>
    </row>
    <row r="388" spans="3:9" x14ac:dyDescent="0.4">
      <c r="C388" s="156"/>
      <c r="D388" s="37"/>
      <c r="E388" s="37"/>
      <c r="F388" s="31"/>
      <c r="G388" s="31"/>
      <c r="H388" s="30"/>
      <c r="I388" s="29"/>
    </row>
    <row r="389" spans="3:9" x14ac:dyDescent="0.4">
      <c r="C389" s="156"/>
      <c r="D389" s="37"/>
      <c r="E389" s="37"/>
      <c r="F389" s="31"/>
      <c r="G389" s="31"/>
      <c r="H389" s="30"/>
      <c r="I389" s="29"/>
    </row>
    <row r="390" spans="3:9" x14ac:dyDescent="0.4">
      <c r="C390" s="156"/>
      <c r="D390" s="37"/>
      <c r="E390" s="37"/>
      <c r="F390" s="31"/>
      <c r="G390" s="31"/>
      <c r="H390" s="30"/>
      <c r="I390" s="29"/>
    </row>
    <row r="391" spans="3:9" x14ac:dyDescent="0.4">
      <c r="C391" s="156"/>
      <c r="D391" s="37"/>
      <c r="E391" s="37"/>
      <c r="F391" s="31"/>
      <c r="G391" s="31"/>
      <c r="H391" s="30"/>
      <c r="I391" s="29"/>
    </row>
    <row r="392" spans="3:9" x14ac:dyDescent="0.4">
      <c r="C392" s="156"/>
      <c r="D392" s="37"/>
      <c r="E392" s="37"/>
      <c r="F392" s="31"/>
      <c r="G392" s="31"/>
      <c r="H392" s="30"/>
      <c r="I392" s="29"/>
    </row>
    <row r="393" spans="3:9" x14ac:dyDescent="0.4">
      <c r="C393" s="156"/>
      <c r="D393" s="37"/>
      <c r="E393" s="37"/>
      <c r="F393" s="31"/>
      <c r="G393" s="31"/>
      <c r="H393" s="30"/>
      <c r="I393" s="29"/>
    </row>
    <row r="394" spans="3:9" x14ac:dyDescent="0.4">
      <c r="C394" s="156"/>
      <c r="D394" s="37"/>
      <c r="E394" s="37"/>
      <c r="F394" s="31"/>
      <c r="G394" s="31"/>
      <c r="H394" s="30"/>
      <c r="I394" s="29"/>
    </row>
    <row r="395" spans="3:9" x14ac:dyDescent="0.4">
      <c r="C395" s="156"/>
      <c r="D395" s="37"/>
      <c r="E395" s="37"/>
      <c r="F395" s="31"/>
      <c r="G395" s="31"/>
      <c r="H395" s="30"/>
      <c r="I395" s="29"/>
    </row>
    <row r="396" spans="3:9" x14ac:dyDescent="0.4">
      <c r="C396" s="156"/>
      <c r="D396" s="37"/>
      <c r="E396" s="37"/>
      <c r="F396" s="31"/>
      <c r="G396" s="31"/>
      <c r="H396" s="30"/>
      <c r="I396" s="29"/>
    </row>
    <row r="397" spans="3:9" x14ac:dyDescent="0.4">
      <c r="C397" s="156"/>
      <c r="D397" s="37"/>
      <c r="E397" s="37"/>
      <c r="F397" s="31"/>
      <c r="G397" s="31"/>
      <c r="H397" s="30"/>
      <c r="I397" s="29"/>
    </row>
    <row r="398" spans="3:9" x14ac:dyDescent="0.4">
      <c r="C398" s="156"/>
      <c r="D398" s="37"/>
      <c r="E398" s="37"/>
      <c r="F398" s="31"/>
      <c r="G398" s="31"/>
      <c r="H398" s="30"/>
      <c r="I398" s="29"/>
    </row>
    <row r="399" spans="3:9" x14ac:dyDescent="0.4">
      <c r="C399" s="156"/>
      <c r="D399" s="37"/>
      <c r="E399" s="37"/>
      <c r="F399" s="31"/>
      <c r="G399" s="31"/>
      <c r="H399" s="30"/>
      <c r="I399" s="29"/>
    </row>
    <row r="400" spans="3:9" x14ac:dyDescent="0.4">
      <c r="C400" s="156"/>
      <c r="D400" s="37"/>
      <c r="E400" s="37"/>
      <c r="F400" s="31"/>
      <c r="G400" s="31"/>
      <c r="H400" s="30"/>
      <c r="I400" s="29"/>
    </row>
    <row r="401" spans="3:9" x14ac:dyDescent="0.4">
      <c r="C401" s="156"/>
      <c r="D401" s="37"/>
      <c r="E401" s="37"/>
      <c r="F401" s="31"/>
      <c r="G401" s="31"/>
      <c r="H401" s="30"/>
      <c r="I401" s="29"/>
    </row>
    <row r="402" spans="3:9" x14ac:dyDescent="0.4">
      <c r="C402" s="156"/>
      <c r="D402" s="37"/>
      <c r="E402" s="37"/>
      <c r="F402" s="31"/>
      <c r="G402" s="31"/>
      <c r="H402" s="30"/>
      <c r="I402" s="29"/>
    </row>
    <row r="403" spans="3:9" x14ac:dyDescent="0.4">
      <c r="C403" s="156"/>
      <c r="D403" s="37"/>
      <c r="E403" s="37"/>
      <c r="F403" s="31"/>
      <c r="G403" s="31"/>
      <c r="H403" s="30"/>
      <c r="I403" s="29"/>
    </row>
    <row r="404" spans="3:9" x14ac:dyDescent="0.4">
      <c r="C404" s="156"/>
      <c r="D404" s="37"/>
      <c r="E404" s="37"/>
      <c r="F404" s="31"/>
      <c r="G404" s="31"/>
      <c r="H404" s="30"/>
      <c r="I404" s="29"/>
    </row>
    <row r="405" spans="3:9" x14ac:dyDescent="0.4">
      <c r="C405" s="156"/>
      <c r="D405" s="37"/>
      <c r="E405" s="37"/>
      <c r="F405" s="31"/>
      <c r="G405" s="31"/>
      <c r="H405" s="30"/>
      <c r="I405" s="29"/>
    </row>
    <row r="406" spans="3:9" x14ac:dyDescent="0.4">
      <c r="C406" s="156"/>
      <c r="D406" s="37"/>
      <c r="E406" s="37"/>
      <c r="F406" s="31"/>
      <c r="G406" s="31"/>
      <c r="H406" s="30"/>
      <c r="I406" s="29"/>
    </row>
    <row r="407" spans="3:9" x14ac:dyDescent="0.4">
      <c r="C407" s="156"/>
      <c r="D407" s="37"/>
      <c r="E407" s="37"/>
      <c r="F407" s="31"/>
      <c r="G407" s="31"/>
      <c r="H407" s="30"/>
      <c r="I407" s="29"/>
    </row>
    <row r="408" spans="3:9" x14ac:dyDescent="0.4">
      <c r="C408" s="156"/>
      <c r="D408" s="37"/>
      <c r="E408" s="37"/>
      <c r="F408" s="31"/>
      <c r="G408" s="31"/>
      <c r="H408" s="30"/>
      <c r="I408" s="29"/>
    </row>
    <row r="409" spans="3:9" x14ac:dyDescent="0.4">
      <c r="C409" s="156"/>
      <c r="D409" s="37"/>
      <c r="E409" s="37"/>
      <c r="F409" s="31"/>
      <c r="G409" s="31"/>
      <c r="H409" s="30"/>
      <c r="I409" s="29"/>
    </row>
    <row r="410" spans="3:9" x14ac:dyDescent="0.4">
      <c r="C410" s="156"/>
      <c r="D410" s="37"/>
      <c r="E410" s="37"/>
      <c r="F410" s="31"/>
      <c r="G410" s="31"/>
      <c r="H410" s="30"/>
      <c r="I410" s="29"/>
    </row>
    <row r="411" spans="3:9" x14ac:dyDescent="0.4">
      <c r="C411" s="156"/>
      <c r="D411" s="37"/>
      <c r="E411" s="37"/>
      <c r="F411" s="31"/>
      <c r="G411" s="31"/>
      <c r="H411" s="30"/>
      <c r="I411" s="29"/>
    </row>
    <row r="412" spans="3:9" x14ac:dyDescent="0.4">
      <c r="C412" s="156"/>
      <c r="D412" s="37"/>
      <c r="E412" s="37"/>
      <c r="F412" s="31"/>
      <c r="G412" s="31"/>
      <c r="H412" s="30"/>
      <c r="I412" s="29"/>
    </row>
    <row r="413" spans="3:9" x14ac:dyDescent="0.4">
      <c r="C413" s="156"/>
      <c r="D413" s="37"/>
      <c r="E413" s="37"/>
      <c r="F413" s="31"/>
      <c r="G413" s="31"/>
      <c r="H413" s="30"/>
      <c r="I413" s="29"/>
    </row>
    <row r="414" spans="3:9" x14ac:dyDescent="0.4">
      <c r="C414" s="156"/>
      <c r="D414" s="37"/>
      <c r="E414" s="37"/>
      <c r="F414" s="31"/>
      <c r="G414" s="31"/>
      <c r="H414" s="30"/>
      <c r="I414" s="29"/>
    </row>
    <row r="415" spans="3:9" x14ac:dyDescent="0.4">
      <c r="C415" s="156"/>
      <c r="D415" s="37"/>
      <c r="E415" s="37"/>
      <c r="F415" s="31"/>
      <c r="G415" s="31"/>
      <c r="H415" s="30"/>
      <c r="I415" s="29"/>
    </row>
    <row r="416" spans="3:9" x14ac:dyDescent="0.4">
      <c r="C416" s="156"/>
      <c r="D416" s="37"/>
      <c r="E416" s="37"/>
      <c r="F416" s="31"/>
      <c r="G416" s="31"/>
      <c r="H416" s="30"/>
      <c r="I416" s="29"/>
    </row>
    <row r="417" spans="3:9" x14ac:dyDescent="0.4">
      <c r="C417" s="156"/>
      <c r="D417" s="37"/>
      <c r="E417" s="37"/>
      <c r="F417" s="31"/>
      <c r="G417" s="31"/>
      <c r="H417" s="30"/>
      <c r="I417" s="29"/>
    </row>
    <row r="418" spans="3:9" x14ac:dyDescent="0.4">
      <c r="C418" s="156"/>
      <c r="D418" s="37"/>
      <c r="E418" s="37"/>
      <c r="F418" s="31"/>
      <c r="G418" s="31"/>
      <c r="H418" s="30"/>
      <c r="I418" s="29"/>
    </row>
    <row r="419" spans="3:9" x14ac:dyDescent="0.4">
      <c r="C419" s="156"/>
      <c r="D419" s="37"/>
      <c r="E419" s="37"/>
      <c r="F419" s="31"/>
      <c r="G419" s="31"/>
      <c r="H419" s="30"/>
      <c r="I419" s="29"/>
    </row>
    <row r="420" spans="3:9" x14ac:dyDescent="0.4">
      <c r="C420" s="156"/>
      <c r="D420" s="37"/>
      <c r="E420" s="37"/>
      <c r="F420" s="31"/>
      <c r="G420" s="31"/>
      <c r="H420" s="30"/>
      <c r="I420" s="29"/>
    </row>
    <row r="421" spans="3:9" x14ac:dyDescent="0.4">
      <c r="C421" s="156"/>
      <c r="D421" s="37"/>
      <c r="E421" s="37"/>
      <c r="F421" s="31"/>
      <c r="G421" s="31"/>
      <c r="H421" s="30"/>
      <c r="I421" s="29"/>
    </row>
    <row r="422" spans="3:9" x14ac:dyDescent="0.4">
      <c r="C422" s="156"/>
      <c r="D422" s="37"/>
      <c r="E422" s="37"/>
      <c r="F422" s="31"/>
      <c r="G422" s="31"/>
      <c r="H422" s="30"/>
      <c r="I422" s="29"/>
    </row>
    <row r="423" spans="3:9" x14ac:dyDescent="0.4">
      <c r="C423" s="156"/>
      <c r="D423" s="37"/>
      <c r="E423" s="37"/>
      <c r="F423" s="31"/>
      <c r="G423" s="31"/>
      <c r="H423" s="30"/>
      <c r="I423" s="29"/>
    </row>
    <row r="424" spans="3:9" x14ac:dyDescent="0.4">
      <c r="C424" s="156"/>
      <c r="D424" s="37"/>
      <c r="E424" s="37"/>
      <c r="F424" s="31"/>
      <c r="G424" s="31"/>
      <c r="H424" s="30"/>
      <c r="I424" s="29"/>
    </row>
    <row r="425" spans="3:9" x14ac:dyDescent="0.4">
      <c r="C425" s="156"/>
      <c r="D425" s="37"/>
      <c r="E425" s="37"/>
      <c r="F425" s="31"/>
      <c r="G425" s="31"/>
      <c r="H425" s="30"/>
      <c r="I425" s="29"/>
    </row>
    <row r="426" spans="3:9" x14ac:dyDescent="0.4">
      <c r="C426" s="156"/>
      <c r="D426" s="37"/>
      <c r="E426" s="37"/>
      <c r="F426" s="31"/>
      <c r="G426" s="31"/>
      <c r="H426" s="30"/>
      <c r="I426" s="29"/>
    </row>
    <row r="427" spans="3:9" x14ac:dyDescent="0.4">
      <c r="C427" s="156"/>
      <c r="D427" s="37"/>
      <c r="E427" s="37"/>
      <c r="F427" s="31"/>
      <c r="G427" s="31"/>
      <c r="H427" s="30"/>
      <c r="I427" s="29"/>
    </row>
    <row r="428" spans="3:9" x14ac:dyDescent="0.4">
      <c r="C428" s="156"/>
      <c r="D428" s="37"/>
      <c r="E428" s="37"/>
      <c r="F428" s="31"/>
      <c r="G428" s="31"/>
      <c r="H428" s="30"/>
      <c r="I428" s="29"/>
    </row>
    <row r="429" spans="3:9" x14ac:dyDescent="0.4">
      <c r="C429" s="156"/>
      <c r="D429" s="37"/>
      <c r="E429" s="37"/>
      <c r="F429" s="31"/>
      <c r="G429" s="31"/>
      <c r="H429" s="30"/>
      <c r="I429" s="29"/>
    </row>
    <row r="430" spans="3:9" x14ac:dyDescent="0.4">
      <c r="C430" s="156"/>
      <c r="D430" s="37"/>
      <c r="E430" s="37"/>
      <c r="F430" s="31"/>
      <c r="G430" s="31"/>
      <c r="H430" s="30"/>
      <c r="I430" s="29"/>
    </row>
    <row r="431" spans="3:9" x14ac:dyDescent="0.4">
      <c r="C431" s="156"/>
      <c r="D431" s="37"/>
      <c r="E431" s="37"/>
      <c r="F431" s="31"/>
      <c r="G431" s="31"/>
      <c r="H431" s="30"/>
      <c r="I431" s="29"/>
    </row>
    <row r="432" spans="3:9" x14ac:dyDescent="0.4">
      <c r="C432" s="156"/>
      <c r="D432" s="37"/>
      <c r="E432" s="37"/>
      <c r="F432" s="31"/>
      <c r="G432" s="31"/>
      <c r="H432" s="30"/>
      <c r="I432" s="29"/>
    </row>
    <row r="433" spans="3:9" x14ac:dyDescent="0.4">
      <c r="C433" s="156"/>
      <c r="D433" s="37"/>
      <c r="E433" s="37"/>
      <c r="F433" s="31"/>
      <c r="G433" s="31"/>
      <c r="H433" s="30"/>
      <c r="I433" s="29"/>
    </row>
    <row r="434" spans="3:9" x14ac:dyDescent="0.4">
      <c r="C434" s="156"/>
      <c r="D434" s="37"/>
      <c r="E434" s="37"/>
      <c r="F434" s="31"/>
      <c r="G434" s="31"/>
      <c r="H434" s="30"/>
      <c r="I434" s="29"/>
    </row>
    <row r="435" spans="3:9" x14ac:dyDescent="0.4">
      <c r="C435" s="156"/>
      <c r="D435" s="37"/>
      <c r="E435" s="37"/>
      <c r="F435" s="31"/>
      <c r="G435" s="31"/>
      <c r="H435" s="30"/>
      <c r="I435" s="29"/>
    </row>
    <row r="436" spans="3:9" x14ac:dyDescent="0.4">
      <c r="C436" s="156"/>
      <c r="D436" s="37"/>
      <c r="E436" s="37"/>
      <c r="F436" s="31"/>
      <c r="G436" s="31"/>
      <c r="H436" s="30"/>
      <c r="I436" s="29"/>
    </row>
    <row r="437" spans="3:9" x14ac:dyDescent="0.4">
      <c r="C437" s="156"/>
      <c r="D437" s="37"/>
      <c r="E437" s="37"/>
      <c r="F437" s="31"/>
      <c r="G437" s="31"/>
      <c r="H437" s="30"/>
      <c r="I437" s="29"/>
    </row>
    <row r="438" spans="3:9" x14ac:dyDescent="0.4">
      <c r="C438" s="156"/>
      <c r="D438" s="37"/>
      <c r="E438" s="37"/>
      <c r="F438" s="31"/>
      <c r="G438" s="31"/>
      <c r="H438" s="30"/>
      <c r="I438" s="29"/>
    </row>
    <row r="439" spans="3:9" x14ac:dyDescent="0.4">
      <c r="C439" s="156"/>
      <c r="D439" s="37"/>
      <c r="E439" s="37"/>
      <c r="F439" s="31"/>
      <c r="G439" s="31"/>
      <c r="H439" s="30"/>
      <c r="I439" s="29"/>
    </row>
    <row r="440" spans="3:9" x14ac:dyDescent="0.4">
      <c r="C440" s="156"/>
      <c r="D440" s="37"/>
      <c r="E440" s="37"/>
      <c r="F440" s="31"/>
      <c r="G440" s="31"/>
      <c r="H440" s="30"/>
      <c r="I440" s="29"/>
    </row>
    <row r="441" spans="3:9" x14ac:dyDescent="0.4">
      <c r="C441" s="156"/>
      <c r="D441" s="37"/>
      <c r="E441" s="37"/>
      <c r="F441" s="31"/>
      <c r="G441" s="31"/>
      <c r="H441" s="30"/>
      <c r="I441" s="29"/>
    </row>
    <row r="442" spans="3:9" x14ac:dyDescent="0.4">
      <c r="C442" s="156"/>
      <c r="D442" s="37"/>
      <c r="E442" s="37"/>
      <c r="F442" s="31"/>
      <c r="G442" s="31"/>
      <c r="H442" s="30"/>
      <c r="I442" s="29"/>
    </row>
    <row r="443" spans="3:9" x14ac:dyDescent="0.4">
      <c r="C443" s="156"/>
      <c r="D443" s="37"/>
      <c r="E443" s="37"/>
      <c r="F443" s="31"/>
      <c r="G443" s="31"/>
      <c r="H443" s="30"/>
      <c r="I443" s="29"/>
    </row>
    <row r="444" spans="3:9" x14ac:dyDescent="0.4">
      <c r="C444" s="156"/>
      <c r="D444" s="37"/>
      <c r="E444" s="37"/>
      <c r="F444" s="31"/>
      <c r="G444" s="31"/>
      <c r="H444" s="30"/>
      <c r="I444" s="29"/>
    </row>
    <row r="445" spans="3:9" x14ac:dyDescent="0.4">
      <c r="C445" s="156"/>
      <c r="D445" s="37"/>
      <c r="E445" s="37"/>
      <c r="F445" s="31"/>
      <c r="G445" s="31"/>
      <c r="H445" s="30"/>
      <c r="I445" s="29"/>
    </row>
    <row r="446" spans="3:9" x14ac:dyDescent="0.4">
      <c r="C446" s="156"/>
      <c r="D446" s="37"/>
      <c r="E446" s="37"/>
      <c r="F446" s="31"/>
      <c r="G446" s="31"/>
      <c r="H446" s="30"/>
      <c r="I446" s="29"/>
    </row>
    <row r="447" spans="3:9" x14ac:dyDescent="0.4">
      <c r="C447" s="156"/>
      <c r="D447" s="37"/>
      <c r="E447" s="37"/>
      <c r="F447" s="31"/>
      <c r="G447" s="31"/>
      <c r="H447" s="30"/>
      <c r="I447" s="29"/>
    </row>
    <row r="448" spans="3:9" x14ac:dyDescent="0.4">
      <c r="C448" s="156"/>
      <c r="D448" s="37"/>
      <c r="E448" s="37"/>
      <c r="F448" s="31"/>
      <c r="G448" s="31"/>
      <c r="H448" s="30"/>
      <c r="I448" s="29"/>
    </row>
    <row r="449" spans="3:9" x14ac:dyDescent="0.4">
      <c r="C449" s="156"/>
      <c r="D449" s="37"/>
      <c r="E449" s="37"/>
      <c r="F449" s="31"/>
      <c r="G449" s="31"/>
      <c r="H449" s="30"/>
      <c r="I449" s="29"/>
    </row>
    <row r="450" spans="3:9" x14ac:dyDescent="0.4">
      <c r="C450" s="156"/>
      <c r="D450" s="37"/>
      <c r="E450" s="37"/>
      <c r="F450" s="31"/>
      <c r="G450" s="31"/>
      <c r="H450" s="30"/>
      <c r="I450" s="29"/>
    </row>
    <row r="451" spans="3:9" x14ac:dyDescent="0.4">
      <c r="C451" s="156"/>
      <c r="D451" s="37"/>
      <c r="E451" s="37"/>
      <c r="F451" s="31"/>
      <c r="G451" s="31"/>
      <c r="H451" s="30"/>
      <c r="I451" s="29"/>
    </row>
    <row r="452" spans="3:9" x14ac:dyDescent="0.4">
      <c r="C452" s="156"/>
      <c r="D452" s="37"/>
      <c r="E452" s="37"/>
      <c r="F452" s="31"/>
      <c r="G452" s="31"/>
      <c r="H452" s="30"/>
      <c r="I452" s="29"/>
    </row>
    <row r="453" spans="3:9" x14ac:dyDescent="0.4">
      <c r="C453" s="156"/>
      <c r="D453" s="37"/>
      <c r="E453" s="37"/>
      <c r="F453" s="31"/>
      <c r="G453" s="31"/>
      <c r="H453" s="30"/>
      <c r="I453" s="29"/>
    </row>
    <row r="454" spans="3:9" x14ac:dyDescent="0.4">
      <c r="C454" s="156"/>
      <c r="D454" s="37"/>
      <c r="E454" s="37"/>
      <c r="F454" s="31"/>
      <c r="G454" s="31"/>
      <c r="H454" s="30"/>
      <c r="I454" s="29"/>
    </row>
    <row r="455" spans="3:9" x14ac:dyDescent="0.4">
      <c r="C455" s="156"/>
      <c r="D455" s="37"/>
      <c r="E455" s="37"/>
      <c r="F455" s="31"/>
      <c r="G455" s="31"/>
      <c r="H455" s="30"/>
      <c r="I455" s="29"/>
    </row>
    <row r="456" spans="3:9" x14ac:dyDescent="0.4">
      <c r="C456" s="156"/>
      <c r="D456" s="37"/>
      <c r="E456" s="37"/>
      <c r="F456" s="31"/>
      <c r="G456" s="31"/>
      <c r="H456" s="30"/>
      <c r="I456" s="29"/>
    </row>
    <row r="457" spans="3:9" x14ac:dyDescent="0.4">
      <c r="C457" s="156"/>
      <c r="D457" s="37"/>
      <c r="E457" s="37"/>
      <c r="F457" s="31"/>
      <c r="G457" s="31"/>
      <c r="H457" s="30"/>
      <c r="I457" s="29"/>
    </row>
    <row r="458" spans="3:9" x14ac:dyDescent="0.4">
      <c r="C458" s="156"/>
      <c r="D458" s="37"/>
      <c r="E458" s="37"/>
      <c r="F458" s="31"/>
      <c r="G458" s="31"/>
      <c r="H458" s="30"/>
      <c r="I458" s="29"/>
    </row>
    <row r="459" spans="3:9" x14ac:dyDescent="0.4">
      <c r="C459" s="156"/>
      <c r="D459" s="37"/>
      <c r="E459" s="37"/>
      <c r="F459" s="31"/>
      <c r="G459" s="31"/>
      <c r="H459" s="30"/>
      <c r="I459" s="29"/>
    </row>
    <row r="460" spans="3:9" x14ac:dyDescent="0.4">
      <c r="C460" s="156"/>
      <c r="D460" s="37"/>
      <c r="E460" s="37"/>
      <c r="F460" s="31"/>
      <c r="G460" s="31"/>
      <c r="H460" s="30"/>
      <c r="I460" s="29"/>
    </row>
    <row r="461" spans="3:9" x14ac:dyDescent="0.4">
      <c r="C461" s="156"/>
      <c r="D461" s="37"/>
      <c r="E461" s="37"/>
      <c r="F461" s="31"/>
      <c r="G461" s="31"/>
      <c r="H461" s="30"/>
      <c r="I461" s="29"/>
    </row>
    <row r="462" spans="3:9" x14ac:dyDescent="0.4">
      <c r="C462" s="156"/>
      <c r="D462" s="37"/>
      <c r="E462" s="37"/>
      <c r="F462" s="31"/>
      <c r="G462" s="31"/>
      <c r="H462" s="30"/>
      <c r="I462" s="29"/>
    </row>
    <row r="463" spans="3:9" x14ac:dyDescent="0.4">
      <c r="C463" s="156"/>
      <c r="D463" s="37"/>
      <c r="E463" s="37"/>
      <c r="F463" s="31"/>
      <c r="G463" s="31"/>
      <c r="H463" s="30"/>
      <c r="I463" s="29"/>
    </row>
    <row r="464" spans="3:9" x14ac:dyDescent="0.4">
      <c r="C464" s="156"/>
      <c r="D464" s="37"/>
      <c r="E464" s="37"/>
      <c r="F464" s="31"/>
      <c r="G464" s="31"/>
      <c r="H464" s="30"/>
      <c r="I464" s="29"/>
    </row>
    <row r="465" spans="3:9" x14ac:dyDescent="0.4">
      <c r="C465" s="156"/>
      <c r="D465" s="37"/>
      <c r="E465" s="37"/>
      <c r="F465" s="31"/>
      <c r="G465" s="31"/>
      <c r="H465" s="30"/>
      <c r="I465" s="29"/>
    </row>
    <row r="466" spans="3:9" x14ac:dyDescent="0.4">
      <c r="C466" s="156"/>
      <c r="D466" s="37"/>
      <c r="E466" s="37"/>
      <c r="F466" s="31"/>
      <c r="G466" s="31"/>
      <c r="H466" s="30"/>
      <c r="I466" s="29"/>
    </row>
    <row r="467" spans="3:9" x14ac:dyDescent="0.4">
      <c r="C467" s="156"/>
      <c r="D467" s="37"/>
      <c r="E467" s="37"/>
      <c r="F467" s="31"/>
      <c r="G467" s="31"/>
      <c r="H467" s="30"/>
      <c r="I467" s="29"/>
    </row>
    <row r="468" spans="3:9" x14ac:dyDescent="0.4">
      <c r="C468" s="156"/>
      <c r="D468" s="37"/>
      <c r="E468" s="37"/>
      <c r="F468" s="31"/>
      <c r="G468" s="31"/>
      <c r="H468" s="30"/>
      <c r="I468" s="29"/>
    </row>
    <row r="469" spans="3:9" x14ac:dyDescent="0.4">
      <c r="C469" s="156"/>
      <c r="D469" s="37"/>
      <c r="E469" s="37"/>
      <c r="F469" s="31"/>
      <c r="G469" s="31"/>
      <c r="H469" s="30"/>
      <c r="I469" s="29"/>
    </row>
    <row r="470" spans="3:9" x14ac:dyDescent="0.4">
      <c r="C470" s="156"/>
      <c r="D470" s="37"/>
      <c r="E470" s="37"/>
      <c r="F470" s="31"/>
      <c r="G470" s="31"/>
      <c r="H470" s="30"/>
      <c r="I470" s="29"/>
    </row>
    <row r="471" spans="3:9" x14ac:dyDescent="0.4">
      <c r="C471" s="156"/>
      <c r="D471" s="37"/>
      <c r="E471" s="37"/>
      <c r="F471" s="31"/>
      <c r="G471" s="31"/>
      <c r="H471" s="30"/>
      <c r="I471" s="29"/>
    </row>
    <row r="472" spans="3:9" x14ac:dyDescent="0.4">
      <c r="C472" s="156"/>
      <c r="D472" s="37"/>
      <c r="E472" s="37"/>
      <c r="F472" s="31"/>
      <c r="G472" s="31"/>
      <c r="H472" s="30"/>
      <c r="I472" s="29"/>
    </row>
    <row r="473" spans="3:9" x14ac:dyDescent="0.4">
      <c r="C473" s="156"/>
      <c r="D473" s="37"/>
      <c r="E473" s="37"/>
      <c r="F473" s="31"/>
      <c r="G473" s="31"/>
      <c r="H473" s="30"/>
      <c r="I473" s="29"/>
    </row>
    <row r="474" spans="3:9" x14ac:dyDescent="0.4">
      <c r="C474" s="156"/>
      <c r="D474" s="37"/>
      <c r="E474" s="37"/>
      <c r="F474" s="31"/>
      <c r="G474" s="31"/>
      <c r="H474" s="30"/>
      <c r="I474" s="29"/>
    </row>
    <row r="475" spans="3:9" x14ac:dyDescent="0.4">
      <c r="C475" s="156"/>
      <c r="D475" s="37"/>
      <c r="E475" s="37"/>
      <c r="F475" s="31"/>
      <c r="G475" s="31"/>
      <c r="H475" s="30"/>
      <c r="I475" s="29"/>
    </row>
    <row r="476" spans="3:9" x14ac:dyDescent="0.4">
      <c r="C476" s="156"/>
      <c r="D476" s="37"/>
      <c r="E476" s="37"/>
      <c r="F476" s="31"/>
      <c r="G476" s="31"/>
      <c r="H476" s="30"/>
      <c r="I476" s="29"/>
    </row>
    <row r="477" spans="3:9" x14ac:dyDescent="0.4">
      <c r="C477" s="156"/>
      <c r="D477" s="37"/>
      <c r="E477" s="37"/>
      <c r="F477" s="31"/>
      <c r="G477" s="31"/>
      <c r="H477" s="30"/>
      <c r="I477" s="29"/>
    </row>
    <row r="478" spans="3:9" x14ac:dyDescent="0.4">
      <c r="C478" s="156"/>
      <c r="D478" s="37"/>
      <c r="E478" s="37"/>
      <c r="F478" s="31"/>
      <c r="G478" s="31"/>
      <c r="H478" s="30"/>
      <c r="I478" s="29"/>
    </row>
    <row r="479" spans="3:9" x14ac:dyDescent="0.4">
      <c r="C479" s="156"/>
      <c r="D479" s="37"/>
      <c r="E479" s="37"/>
      <c r="F479" s="31"/>
      <c r="G479" s="31"/>
      <c r="H479" s="30"/>
      <c r="I479" s="29"/>
    </row>
    <row r="480" spans="3:9" x14ac:dyDescent="0.4">
      <c r="C480" s="156"/>
      <c r="D480" s="37"/>
      <c r="E480" s="37"/>
      <c r="F480" s="31"/>
      <c r="G480" s="31"/>
      <c r="H480" s="30"/>
      <c r="I480" s="29"/>
    </row>
    <row r="481" spans="3:9" x14ac:dyDescent="0.4">
      <c r="C481" s="156"/>
      <c r="D481" s="37"/>
      <c r="E481" s="37"/>
      <c r="F481" s="31"/>
      <c r="G481" s="31"/>
      <c r="H481" s="30"/>
      <c r="I481" s="29"/>
    </row>
    <row r="482" spans="3:9" x14ac:dyDescent="0.4">
      <c r="C482" s="156"/>
      <c r="D482" s="37"/>
      <c r="E482" s="37"/>
      <c r="F482" s="31"/>
      <c r="G482" s="31"/>
      <c r="H482" s="30"/>
      <c r="I482" s="29"/>
    </row>
    <row r="483" spans="3:9" x14ac:dyDescent="0.4">
      <c r="C483" s="156"/>
      <c r="D483" s="37"/>
      <c r="E483" s="37"/>
      <c r="F483" s="31"/>
      <c r="G483" s="31"/>
      <c r="H483" s="30"/>
      <c r="I483" s="29"/>
    </row>
    <row r="484" spans="3:9" x14ac:dyDescent="0.4">
      <c r="C484" s="156"/>
      <c r="D484" s="37"/>
      <c r="E484" s="37"/>
      <c r="F484" s="31"/>
      <c r="G484" s="31"/>
      <c r="H484" s="30"/>
      <c r="I484" s="29"/>
    </row>
    <row r="485" spans="3:9" x14ac:dyDescent="0.4">
      <c r="C485" s="156"/>
      <c r="D485" s="37"/>
      <c r="E485" s="37"/>
      <c r="F485" s="31"/>
      <c r="G485" s="31"/>
      <c r="H485" s="30"/>
      <c r="I485" s="29"/>
    </row>
    <row r="486" spans="3:9" x14ac:dyDescent="0.4">
      <c r="C486" s="156"/>
      <c r="D486" s="37"/>
      <c r="E486" s="37"/>
      <c r="F486" s="31"/>
      <c r="G486" s="31"/>
      <c r="H486" s="30"/>
      <c r="I486" s="29"/>
    </row>
    <row r="487" spans="3:9" x14ac:dyDescent="0.4">
      <c r="C487" s="156"/>
      <c r="D487" s="37"/>
      <c r="E487" s="37"/>
      <c r="F487" s="31"/>
      <c r="G487" s="31"/>
      <c r="H487" s="30"/>
      <c r="I487" s="29"/>
    </row>
    <row r="488" spans="3:9" x14ac:dyDescent="0.4">
      <c r="C488" s="156"/>
      <c r="D488" s="37"/>
      <c r="E488" s="37"/>
      <c r="F488" s="31"/>
      <c r="G488" s="31"/>
      <c r="H488" s="30"/>
      <c r="I488" s="29"/>
    </row>
    <row r="489" spans="3:9" x14ac:dyDescent="0.4">
      <c r="C489" s="156"/>
      <c r="D489" s="37"/>
      <c r="E489" s="37"/>
      <c r="F489" s="31"/>
      <c r="G489" s="31"/>
      <c r="H489" s="30"/>
      <c r="I489" s="29"/>
    </row>
    <row r="490" spans="3:9" x14ac:dyDescent="0.4">
      <c r="C490" s="156"/>
      <c r="D490" s="37"/>
      <c r="E490" s="37"/>
      <c r="F490" s="31"/>
      <c r="G490" s="31"/>
      <c r="H490" s="30"/>
      <c r="I490" s="29"/>
    </row>
    <row r="491" spans="3:9" x14ac:dyDescent="0.4">
      <c r="C491" s="156"/>
      <c r="D491" s="37"/>
      <c r="E491" s="37"/>
      <c r="F491" s="31"/>
      <c r="G491" s="31"/>
      <c r="H491" s="30"/>
      <c r="I491" s="29"/>
    </row>
    <row r="492" spans="3:9" x14ac:dyDescent="0.4">
      <c r="C492" s="156"/>
      <c r="D492" s="37"/>
      <c r="E492" s="37"/>
      <c r="F492" s="31"/>
      <c r="G492" s="31"/>
      <c r="H492" s="30"/>
      <c r="I492" s="29"/>
    </row>
    <row r="493" spans="3:9" x14ac:dyDescent="0.4">
      <c r="C493" s="156"/>
      <c r="D493" s="37"/>
      <c r="E493" s="37"/>
      <c r="F493" s="31"/>
      <c r="G493" s="31"/>
      <c r="H493" s="30"/>
      <c r="I493" s="29"/>
    </row>
    <row r="494" spans="3:9" x14ac:dyDescent="0.4">
      <c r="C494" s="156"/>
      <c r="D494" s="37"/>
      <c r="E494" s="37"/>
      <c r="F494" s="31"/>
      <c r="G494" s="31"/>
      <c r="H494" s="30"/>
      <c r="I494" s="29"/>
    </row>
    <row r="495" spans="3:9" x14ac:dyDescent="0.4">
      <c r="C495" s="156"/>
      <c r="D495" s="37"/>
      <c r="E495" s="37"/>
      <c r="F495" s="31"/>
      <c r="G495" s="31"/>
      <c r="H495" s="30"/>
      <c r="I495" s="29"/>
    </row>
    <row r="496" spans="3:9" x14ac:dyDescent="0.4">
      <c r="C496" s="156"/>
      <c r="D496" s="37"/>
      <c r="E496" s="37"/>
      <c r="F496" s="31"/>
      <c r="G496" s="31"/>
      <c r="H496" s="30"/>
      <c r="I496" s="29"/>
    </row>
    <row r="497" spans="3:9" x14ac:dyDescent="0.4">
      <c r="C497" s="156"/>
      <c r="D497" s="37"/>
      <c r="E497" s="37"/>
      <c r="F497" s="31"/>
      <c r="G497" s="31"/>
      <c r="H497" s="30"/>
      <c r="I497" s="29"/>
    </row>
    <row r="498" spans="3:9" x14ac:dyDescent="0.4">
      <c r="C498" s="156"/>
      <c r="D498" s="37"/>
      <c r="E498" s="37"/>
      <c r="F498" s="31"/>
      <c r="G498" s="31"/>
      <c r="H498" s="30"/>
      <c r="I498" s="29"/>
    </row>
    <row r="499" spans="3:9" x14ac:dyDescent="0.4">
      <c r="C499" s="156"/>
      <c r="D499" s="37"/>
      <c r="E499" s="37"/>
      <c r="F499" s="31"/>
      <c r="G499" s="31"/>
      <c r="H499" s="30"/>
      <c r="I499" s="29"/>
    </row>
    <row r="500" spans="3:9" x14ac:dyDescent="0.4">
      <c r="C500" s="156"/>
      <c r="D500" s="37"/>
      <c r="E500" s="37"/>
      <c r="F500" s="31"/>
      <c r="G500" s="31"/>
      <c r="H500" s="30"/>
      <c r="I500" s="29"/>
    </row>
    <row r="501" spans="3:9" x14ac:dyDescent="0.4">
      <c r="C501" s="156"/>
      <c r="D501" s="37"/>
      <c r="E501" s="37"/>
      <c r="F501" s="31"/>
      <c r="G501" s="31"/>
      <c r="H501" s="30"/>
      <c r="I501" s="29"/>
    </row>
    <row r="502" spans="3:9" x14ac:dyDescent="0.4">
      <c r="C502" s="156"/>
      <c r="D502" s="37"/>
      <c r="E502" s="37"/>
      <c r="F502" s="31"/>
      <c r="G502" s="31"/>
      <c r="H502" s="30"/>
      <c r="I502" s="29"/>
    </row>
    <row r="503" spans="3:9" x14ac:dyDescent="0.4">
      <c r="C503" s="156"/>
      <c r="D503" s="37"/>
      <c r="E503" s="37"/>
      <c r="F503" s="31"/>
      <c r="G503" s="31"/>
      <c r="H503" s="30"/>
      <c r="I503" s="29"/>
    </row>
    <row r="504" spans="3:9" x14ac:dyDescent="0.4">
      <c r="C504" s="156"/>
      <c r="D504" s="37"/>
      <c r="E504" s="37"/>
      <c r="F504" s="31"/>
      <c r="G504" s="31"/>
      <c r="H504" s="30"/>
      <c r="I504" s="29"/>
    </row>
    <row r="505" spans="3:9" x14ac:dyDescent="0.4">
      <c r="C505" s="156"/>
      <c r="D505" s="37"/>
      <c r="E505" s="37"/>
      <c r="F505" s="31"/>
      <c r="G505" s="31"/>
      <c r="H505" s="30"/>
      <c r="I505" s="29"/>
    </row>
    <row r="506" spans="3:9" x14ac:dyDescent="0.4">
      <c r="C506" s="156"/>
      <c r="D506" s="37"/>
      <c r="E506" s="37"/>
      <c r="F506" s="31"/>
      <c r="G506" s="31"/>
      <c r="H506" s="30"/>
      <c r="I506" s="29"/>
    </row>
    <row r="507" spans="3:9" x14ac:dyDescent="0.4">
      <c r="C507" s="156"/>
      <c r="D507" s="37"/>
      <c r="E507" s="37"/>
      <c r="F507" s="31"/>
      <c r="G507" s="31"/>
      <c r="H507" s="30"/>
      <c r="I507" s="29"/>
    </row>
    <row r="508" spans="3:9" x14ac:dyDescent="0.4">
      <c r="C508" s="156"/>
      <c r="D508" s="37"/>
      <c r="E508" s="37"/>
      <c r="F508" s="31"/>
      <c r="G508" s="31"/>
      <c r="H508" s="30"/>
      <c r="I508" s="29"/>
    </row>
    <row r="509" spans="3:9" x14ac:dyDescent="0.4">
      <c r="C509" s="156"/>
      <c r="D509" s="37"/>
      <c r="E509" s="37"/>
      <c r="F509" s="31"/>
      <c r="G509" s="31"/>
      <c r="H509" s="30"/>
      <c r="I509" s="29"/>
    </row>
    <row r="510" spans="3:9" x14ac:dyDescent="0.4">
      <c r="C510" s="156"/>
      <c r="D510" s="37"/>
      <c r="E510" s="37"/>
      <c r="F510" s="31"/>
      <c r="G510" s="31"/>
      <c r="H510" s="30"/>
      <c r="I510" s="29"/>
    </row>
    <row r="511" spans="3:9" x14ac:dyDescent="0.4">
      <c r="C511" s="156"/>
      <c r="D511" s="37"/>
      <c r="E511" s="37"/>
      <c r="F511" s="31"/>
      <c r="G511" s="31"/>
      <c r="H511" s="30"/>
      <c r="I511" s="29"/>
    </row>
    <row r="512" spans="3:9" x14ac:dyDescent="0.4">
      <c r="C512" s="156"/>
      <c r="D512" s="37"/>
      <c r="E512" s="37"/>
      <c r="F512" s="31"/>
      <c r="G512" s="31"/>
      <c r="H512" s="30"/>
      <c r="I512" s="29"/>
    </row>
    <row r="513" spans="3:9" x14ac:dyDescent="0.4">
      <c r="C513" s="156"/>
      <c r="D513" s="37"/>
      <c r="E513" s="37"/>
      <c r="F513" s="31"/>
      <c r="G513" s="31"/>
      <c r="H513" s="30"/>
      <c r="I513" s="29"/>
    </row>
    <row r="514" spans="3:9" x14ac:dyDescent="0.4">
      <c r="C514" s="156"/>
      <c r="D514" s="37"/>
      <c r="E514" s="37"/>
      <c r="F514" s="31"/>
      <c r="G514" s="31"/>
      <c r="H514" s="30"/>
      <c r="I514" s="29"/>
    </row>
    <row r="515" spans="3:9" x14ac:dyDescent="0.4">
      <c r="C515" s="156"/>
      <c r="D515" s="37"/>
      <c r="E515" s="37"/>
      <c r="F515" s="31"/>
      <c r="G515" s="31"/>
      <c r="H515" s="30"/>
      <c r="I515" s="29"/>
    </row>
    <row r="516" spans="3:9" x14ac:dyDescent="0.4">
      <c r="C516" s="156"/>
      <c r="D516" s="37"/>
      <c r="E516" s="37"/>
      <c r="F516" s="31"/>
      <c r="G516" s="31"/>
      <c r="H516" s="30"/>
      <c r="I516" s="29"/>
    </row>
    <row r="517" spans="3:9" x14ac:dyDescent="0.4">
      <c r="C517" s="156"/>
      <c r="D517" s="37"/>
      <c r="E517" s="37"/>
      <c r="F517" s="31"/>
      <c r="G517" s="31"/>
      <c r="H517" s="30"/>
      <c r="I517" s="29"/>
    </row>
    <row r="518" spans="3:9" x14ac:dyDescent="0.4">
      <c r="C518" s="156"/>
      <c r="D518" s="37"/>
      <c r="E518" s="37"/>
      <c r="F518" s="31"/>
      <c r="G518" s="31"/>
      <c r="H518" s="30"/>
      <c r="I518" s="29"/>
    </row>
    <row r="519" spans="3:9" x14ac:dyDescent="0.4">
      <c r="C519" s="156"/>
      <c r="D519" s="37"/>
      <c r="E519" s="37"/>
      <c r="F519" s="31"/>
      <c r="G519" s="31"/>
      <c r="H519" s="30"/>
      <c r="I519" s="29"/>
    </row>
    <row r="520" spans="3:9" x14ac:dyDescent="0.4">
      <c r="C520" s="156"/>
      <c r="D520" s="37"/>
      <c r="E520" s="37"/>
      <c r="F520" s="31"/>
      <c r="G520" s="31"/>
      <c r="H520" s="30"/>
      <c r="I520" s="29"/>
    </row>
    <row r="521" spans="3:9" x14ac:dyDescent="0.4">
      <c r="C521" s="156"/>
      <c r="D521" s="37"/>
      <c r="E521" s="37"/>
      <c r="F521" s="31"/>
      <c r="G521" s="31"/>
      <c r="H521" s="30"/>
      <c r="I521" s="29"/>
    </row>
    <row r="522" spans="3:9" x14ac:dyDescent="0.4">
      <c r="C522" s="156"/>
      <c r="D522" s="37"/>
      <c r="E522" s="37"/>
      <c r="F522" s="31"/>
      <c r="G522" s="31"/>
      <c r="H522" s="30"/>
      <c r="I522" s="29"/>
    </row>
    <row r="523" spans="3:9" x14ac:dyDescent="0.4">
      <c r="C523" s="156"/>
      <c r="D523" s="37"/>
      <c r="E523" s="37"/>
      <c r="F523" s="31"/>
      <c r="G523" s="31"/>
      <c r="H523" s="30"/>
      <c r="I523" s="29"/>
    </row>
    <row r="524" spans="3:9" x14ac:dyDescent="0.4">
      <c r="C524" s="156"/>
      <c r="D524" s="37"/>
      <c r="E524" s="37"/>
      <c r="F524" s="31"/>
      <c r="G524" s="31"/>
      <c r="H524" s="30"/>
      <c r="I524" s="29"/>
    </row>
    <row r="525" spans="3:9" x14ac:dyDescent="0.4">
      <c r="C525" s="156"/>
      <c r="D525" s="37"/>
      <c r="E525" s="37"/>
      <c r="F525" s="31"/>
      <c r="G525" s="31"/>
      <c r="H525" s="30"/>
      <c r="I525" s="29"/>
    </row>
    <row r="526" spans="3:9" x14ac:dyDescent="0.4">
      <c r="C526" s="156"/>
      <c r="D526" s="37"/>
      <c r="E526" s="37"/>
      <c r="F526" s="31"/>
      <c r="G526" s="31"/>
      <c r="H526" s="30"/>
      <c r="I526" s="29"/>
    </row>
    <row r="527" spans="3:9" x14ac:dyDescent="0.4">
      <c r="C527" s="156"/>
      <c r="D527" s="37"/>
      <c r="E527" s="37"/>
      <c r="F527" s="31"/>
      <c r="G527" s="31"/>
      <c r="H527" s="30"/>
      <c r="I527" s="29"/>
    </row>
    <row r="528" spans="3:9" x14ac:dyDescent="0.4">
      <c r="C528" s="156"/>
      <c r="D528" s="37"/>
      <c r="E528" s="37"/>
      <c r="F528" s="31"/>
      <c r="G528" s="31"/>
      <c r="H528" s="30"/>
      <c r="I528" s="29"/>
    </row>
    <row r="529" spans="3:9" x14ac:dyDescent="0.4">
      <c r="C529" s="156"/>
      <c r="D529" s="37"/>
      <c r="E529" s="37"/>
      <c r="F529" s="31"/>
      <c r="G529" s="31"/>
      <c r="H529" s="30"/>
      <c r="I529" s="29"/>
    </row>
    <row r="530" spans="3:9" x14ac:dyDescent="0.4">
      <c r="C530" s="156"/>
      <c r="D530" s="37"/>
      <c r="E530" s="37"/>
      <c r="F530" s="31"/>
      <c r="G530" s="31"/>
      <c r="H530" s="30"/>
      <c r="I530" s="29"/>
    </row>
    <row r="531" spans="3:9" x14ac:dyDescent="0.4">
      <c r="C531" s="156"/>
      <c r="D531" s="37"/>
      <c r="E531" s="37"/>
      <c r="F531" s="31"/>
      <c r="G531" s="31"/>
      <c r="H531" s="30"/>
      <c r="I531" s="29"/>
    </row>
    <row r="532" spans="3:9" x14ac:dyDescent="0.4">
      <c r="C532" s="156"/>
      <c r="D532" s="37"/>
      <c r="E532" s="37"/>
      <c r="F532" s="31"/>
      <c r="G532" s="31"/>
      <c r="H532" s="30"/>
      <c r="I532" s="29"/>
    </row>
    <row r="533" spans="3:9" x14ac:dyDescent="0.4">
      <c r="C533" s="156"/>
      <c r="D533" s="37"/>
      <c r="E533" s="37"/>
      <c r="F533" s="31"/>
      <c r="G533" s="31"/>
      <c r="H533" s="30"/>
      <c r="I533" s="29"/>
    </row>
    <row r="534" spans="3:9" x14ac:dyDescent="0.4">
      <c r="C534" s="156"/>
      <c r="D534" s="37"/>
      <c r="E534" s="37"/>
      <c r="F534" s="31"/>
      <c r="G534" s="31"/>
      <c r="H534" s="30"/>
      <c r="I534" s="29"/>
    </row>
    <row r="535" spans="3:9" x14ac:dyDescent="0.4">
      <c r="C535" s="156"/>
      <c r="D535" s="37"/>
      <c r="E535" s="37"/>
      <c r="F535" s="31"/>
      <c r="G535" s="31"/>
      <c r="H535" s="30"/>
      <c r="I535" s="29"/>
    </row>
    <row r="536" spans="3:9" x14ac:dyDescent="0.4">
      <c r="C536" s="156"/>
      <c r="D536" s="37"/>
      <c r="E536" s="37"/>
      <c r="F536" s="31"/>
      <c r="G536" s="31"/>
      <c r="H536" s="30"/>
      <c r="I536" s="29"/>
    </row>
    <row r="537" spans="3:9" x14ac:dyDescent="0.4">
      <c r="C537" s="156"/>
      <c r="D537" s="37"/>
      <c r="E537" s="37"/>
      <c r="F537" s="31"/>
      <c r="G537" s="31"/>
      <c r="H537" s="30"/>
      <c r="I537" s="29"/>
    </row>
    <row r="538" spans="3:9" x14ac:dyDescent="0.4">
      <c r="C538" s="156"/>
      <c r="D538" s="37"/>
      <c r="E538" s="37"/>
      <c r="F538" s="31"/>
      <c r="G538" s="31"/>
      <c r="H538" s="30"/>
      <c r="I538" s="29"/>
    </row>
    <row r="539" spans="3:9" x14ac:dyDescent="0.4">
      <c r="C539" s="156"/>
      <c r="D539" s="37"/>
      <c r="E539" s="37"/>
      <c r="F539" s="31"/>
      <c r="G539" s="31"/>
      <c r="H539" s="30"/>
      <c r="I539" s="29"/>
    </row>
    <row r="540" spans="3:9" x14ac:dyDescent="0.4">
      <c r="C540" s="156"/>
      <c r="D540" s="37"/>
      <c r="E540" s="37"/>
      <c r="F540" s="31"/>
      <c r="G540" s="31"/>
      <c r="H540" s="30"/>
      <c r="I540" s="29"/>
    </row>
    <row r="541" spans="3:9" x14ac:dyDescent="0.4">
      <c r="C541" s="156"/>
      <c r="D541" s="37"/>
      <c r="E541" s="37"/>
      <c r="F541" s="31"/>
      <c r="G541" s="31"/>
      <c r="H541" s="30"/>
      <c r="I541" s="29"/>
    </row>
    <row r="542" spans="3:9" x14ac:dyDescent="0.4">
      <c r="C542" s="156"/>
      <c r="D542" s="37"/>
      <c r="E542" s="37"/>
      <c r="F542" s="31"/>
      <c r="G542" s="31"/>
      <c r="H542" s="30"/>
      <c r="I542" s="29"/>
    </row>
    <row r="543" spans="3:9" x14ac:dyDescent="0.4">
      <c r="C543" s="156"/>
      <c r="D543" s="37"/>
      <c r="E543" s="37"/>
      <c r="F543" s="31"/>
      <c r="G543" s="31"/>
      <c r="H543" s="30"/>
      <c r="I543" s="29"/>
    </row>
    <row r="544" spans="3:9" x14ac:dyDescent="0.4">
      <c r="C544" s="156"/>
      <c r="D544" s="37"/>
      <c r="E544" s="37"/>
      <c r="F544" s="31"/>
      <c r="G544" s="31"/>
      <c r="H544" s="30"/>
      <c r="I544" s="29"/>
    </row>
    <row r="545" spans="3:9" x14ac:dyDescent="0.4">
      <c r="C545" s="156"/>
      <c r="D545" s="37"/>
      <c r="E545" s="37"/>
      <c r="F545" s="31"/>
      <c r="G545" s="31"/>
      <c r="H545" s="30"/>
      <c r="I545" s="29"/>
    </row>
    <row r="546" spans="3:9" x14ac:dyDescent="0.4">
      <c r="C546" s="156"/>
      <c r="D546" s="37"/>
      <c r="E546" s="37"/>
      <c r="F546" s="31"/>
      <c r="G546" s="31"/>
      <c r="H546" s="30"/>
      <c r="I546" s="29"/>
    </row>
    <row r="547" spans="3:9" x14ac:dyDescent="0.4">
      <c r="C547" s="156"/>
      <c r="D547" s="37"/>
      <c r="E547" s="37"/>
      <c r="F547" s="31"/>
      <c r="G547" s="31"/>
      <c r="H547" s="30"/>
      <c r="I547" s="29"/>
    </row>
    <row r="548" spans="3:9" x14ac:dyDescent="0.4">
      <c r="C548" s="156"/>
      <c r="D548" s="37"/>
      <c r="E548" s="37"/>
      <c r="F548" s="31"/>
      <c r="G548" s="31"/>
      <c r="H548" s="30"/>
      <c r="I548" s="29"/>
    </row>
    <row r="549" spans="3:9" x14ac:dyDescent="0.4">
      <c r="C549" s="156"/>
      <c r="D549" s="37"/>
      <c r="E549" s="37"/>
      <c r="F549" s="31"/>
      <c r="G549" s="31"/>
      <c r="H549" s="30"/>
      <c r="I549" s="29"/>
    </row>
    <row r="550" spans="3:9" x14ac:dyDescent="0.4">
      <c r="C550" s="156"/>
      <c r="D550" s="37"/>
      <c r="E550" s="37"/>
      <c r="F550" s="31"/>
      <c r="G550" s="31"/>
      <c r="H550" s="30"/>
      <c r="I550" s="29"/>
    </row>
    <row r="551" spans="3:9" x14ac:dyDescent="0.4">
      <c r="C551" s="156"/>
      <c r="D551" s="37"/>
      <c r="E551" s="37"/>
      <c r="F551" s="31"/>
      <c r="G551" s="31"/>
      <c r="H551" s="30"/>
      <c r="I551" s="29"/>
    </row>
    <row r="552" spans="3:9" x14ac:dyDescent="0.4">
      <c r="C552" s="156"/>
      <c r="D552" s="37"/>
      <c r="E552" s="37"/>
      <c r="F552" s="31"/>
      <c r="G552" s="31"/>
      <c r="H552" s="30"/>
      <c r="I552" s="29"/>
    </row>
    <row r="553" spans="3:9" x14ac:dyDescent="0.4">
      <c r="C553" s="156"/>
      <c r="D553" s="37"/>
      <c r="E553" s="37"/>
      <c r="F553" s="31"/>
      <c r="G553" s="31"/>
      <c r="H553" s="30"/>
      <c r="I553" s="29"/>
    </row>
    <row r="554" spans="3:9" x14ac:dyDescent="0.4">
      <c r="C554" s="156"/>
      <c r="D554" s="37"/>
      <c r="E554" s="37"/>
      <c r="F554" s="31"/>
      <c r="G554" s="31"/>
      <c r="H554" s="30"/>
      <c r="I554" s="29"/>
    </row>
    <row r="555" spans="3:9" x14ac:dyDescent="0.4">
      <c r="C555" s="156"/>
      <c r="D555" s="37"/>
      <c r="E555" s="37"/>
      <c r="F555" s="31"/>
      <c r="G555" s="31"/>
      <c r="H555" s="30"/>
      <c r="I555" s="29"/>
    </row>
    <row r="556" spans="3:9" x14ac:dyDescent="0.4">
      <c r="C556" s="156"/>
      <c r="D556" s="37"/>
      <c r="E556" s="37"/>
      <c r="F556" s="31"/>
      <c r="G556" s="31"/>
      <c r="H556" s="30"/>
      <c r="I556" s="29"/>
    </row>
    <row r="557" spans="3:9" x14ac:dyDescent="0.4">
      <c r="C557" s="156"/>
      <c r="D557" s="37"/>
      <c r="E557" s="37"/>
      <c r="F557" s="31"/>
      <c r="G557" s="31"/>
      <c r="H557" s="30"/>
      <c r="I557" s="29"/>
    </row>
    <row r="558" spans="3:9" x14ac:dyDescent="0.4">
      <c r="C558" s="156"/>
      <c r="D558" s="37"/>
      <c r="E558" s="37"/>
      <c r="F558" s="31"/>
      <c r="G558" s="31"/>
      <c r="H558" s="30"/>
      <c r="I558" s="29"/>
    </row>
    <row r="559" spans="3:9" x14ac:dyDescent="0.4">
      <c r="C559" s="156"/>
      <c r="D559" s="37"/>
      <c r="E559" s="37"/>
      <c r="F559" s="31"/>
      <c r="G559" s="31"/>
      <c r="H559" s="30"/>
      <c r="I559" s="29"/>
    </row>
    <row r="560" spans="3:9" x14ac:dyDescent="0.4">
      <c r="C560" s="156"/>
      <c r="D560" s="37"/>
      <c r="E560" s="37"/>
      <c r="F560" s="31"/>
      <c r="G560" s="31"/>
      <c r="H560" s="30"/>
      <c r="I560" s="29"/>
    </row>
    <row r="561" spans="3:9" x14ac:dyDescent="0.4">
      <c r="C561" s="156"/>
      <c r="D561" s="37"/>
      <c r="E561" s="37"/>
      <c r="F561" s="31"/>
      <c r="G561" s="31"/>
      <c r="H561" s="30"/>
      <c r="I561" s="29"/>
    </row>
    <row r="562" spans="3:9" x14ac:dyDescent="0.4">
      <c r="C562" s="156"/>
      <c r="D562" s="37"/>
      <c r="E562" s="37"/>
      <c r="F562" s="31"/>
      <c r="G562" s="31"/>
      <c r="H562" s="30"/>
      <c r="I562" s="29"/>
    </row>
    <row r="563" spans="3:9" x14ac:dyDescent="0.4">
      <c r="C563" s="156"/>
      <c r="D563" s="37"/>
      <c r="E563" s="37"/>
      <c r="F563" s="31"/>
      <c r="G563" s="31"/>
      <c r="H563" s="30"/>
      <c r="I563" s="29"/>
    </row>
    <row r="564" spans="3:9" x14ac:dyDescent="0.4">
      <c r="C564" s="156"/>
      <c r="D564" s="37"/>
      <c r="E564" s="37"/>
      <c r="F564" s="31"/>
      <c r="G564" s="31"/>
      <c r="H564" s="30"/>
      <c r="I564" s="29"/>
    </row>
    <row r="565" spans="3:9" x14ac:dyDescent="0.4">
      <c r="C565" s="156"/>
      <c r="D565" s="37"/>
      <c r="E565" s="37"/>
      <c r="F565" s="31"/>
      <c r="G565" s="31"/>
      <c r="H565" s="30"/>
      <c r="I565" s="29"/>
    </row>
    <row r="566" spans="3:9" x14ac:dyDescent="0.4">
      <c r="C566" s="156"/>
      <c r="D566" s="37"/>
      <c r="E566" s="37"/>
      <c r="F566" s="31"/>
      <c r="G566" s="31"/>
      <c r="H566" s="30"/>
      <c r="I566" s="29"/>
    </row>
    <row r="567" spans="3:9" x14ac:dyDescent="0.4">
      <c r="C567" s="156"/>
      <c r="D567" s="37"/>
      <c r="E567" s="37"/>
      <c r="F567" s="31"/>
      <c r="G567" s="31"/>
      <c r="H567" s="30"/>
      <c r="I567" s="29"/>
    </row>
    <row r="568" spans="3:9" x14ac:dyDescent="0.4">
      <c r="C568" s="156"/>
      <c r="D568" s="37"/>
      <c r="E568" s="37"/>
      <c r="F568" s="31"/>
      <c r="G568" s="31"/>
      <c r="H568" s="30"/>
      <c r="I568" s="29"/>
    </row>
    <row r="569" spans="3:9" x14ac:dyDescent="0.4">
      <c r="C569" s="156"/>
      <c r="D569" s="37"/>
      <c r="E569" s="37"/>
      <c r="F569" s="31"/>
      <c r="G569" s="31"/>
      <c r="H569" s="30"/>
      <c r="I569" s="29"/>
    </row>
    <row r="570" spans="3:9" x14ac:dyDescent="0.4">
      <c r="C570" s="156"/>
      <c r="D570" s="37"/>
      <c r="E570" s="37"/>
      <c r="F570" s="31"/>
      <c r="G570" s="31"/>
      <c r="H570" s="30"/>
      <c r="I570" s="29"/>
    </row>
    <row r="571" spans="3:9" x14ac:dyDescent="0.4">
      <c r="C571" s="156"/>
      <c r="D571" s="37"/>
      <c r="E571" s="37"/>
      <c r="F571" s="31"/>
      <c r="G571" s="31"/>
      <c r="H571" s="30"/>
      <c r="I571" s="29"/>
    </row>
    <row r="572" spans="3:9" x14ac:dyDescent="0.4">
      <c r="C572" s="156"/>
      <c r="D572" s="37"/>
      <c r="E572" s="37"/>
      <c r="F572" s="31"/>
      <c r="G572" s="31"/>
      <c r="H572" s="30"/>
      <c r="I572" s="29"/>
    </row>
    <row r="573" spans="3:9" x14ac:dyDescent="0.4">
      <c r="C573" s="156"/>
      <c r="D573" s="37"/>
      <c r="E573" s="37"/>
      <c r="F573" s="31"/>
      <c r="G573" s="31"/>
      <c r="H573" s="30"/>
      <c r="I573" s="29"/>
    </row>
    <row r="574" spans="3:9" x14ac:dyDescent="0.4">
      <c r="C574" s="156"/>
      <c r="D574" s="37"/>
      <c r="E574" s="37"/>
      <c r="F574" s="31"/>
      <c r="G574" s="31"/>
      <c r="H574" s="30"/>
      <c r="I574" s="29"/>
    </row>
    <row r="575" spans="3:9" x14ac:dyDescent="0.4">
      <c r="C575" s="156"/>
      <c r="D575" s="37"/>
      <c r="E575" s="37"/>
      <c r="F575" s="31"/>
      <c r="G575" s="31"/>
      <c r="H575" s="30"/>
      <c r="I575" s="29"/>
    </row>
    <row r="576" spans="3:9" x14ac:dyDescent="0.4">
      <c r="C576" s="156"/>
      <c r="D576" s="37"/>
      <c r="E576" s="37"/>
      <c r="F576" s="31"/>
      <c r="G576" s="31"/>
      <c r="H576" s="30"/>
      <c r="I576" s="29"/>
    </row>
    <row r="577" spans="3:9" x14ac:dyDescent="0.4">
      <c r="C577" s="156"/>
      <c r="D577" s="37"/>
      <c r="E577" s="37"/>
      <c r="F577" s="31"/>
      <c r="G577" s="31"/>
      <c r="H577" s="30"/>
      <c r="I577" s="29"/>
    </row>
    <row r="578" spans="3:9" x14ac:dyDescent="0.4">
      <c r="C578" s="156"/>
      <c r="D578" s="37"/>
      <c r="E578" s="37"/>
      <c r="F578" s="31"/>
      <c r="G578" s="31"/>
      <c r="H578" s="30"/>
      <c r="I578" s="29"/>
    </row>
    <row r="579" spans="3:9" x14ac:dyDescent="0.4">
      <c r="C579" s="156"/>
      <c r="D579" s="37"/>
      <c r="E579" s="37"/>
      <c r="F579" s="31"/>
      <c r="G579" s="31"/>
      <c r="H579" s="30"/>
      <c r="I579" s="29"/>
    </row>
    <row r="580" spans="3:9" x14ac:dyDescent="0.4">
      <c r="C580" s="156"/>
      <c r="D580" s="37"/>
      <c r="E580" s="37"/>
      <c r="F580" s="31"/>
      <c r="G580" s="31"/>
      <c r="H580" s="30"/>
      <c r="I580" s="29"/>
    </row>
    <row r="581" spans="3:9" x14ac:dyDescent="0.4">
      <c r="C581" s="156"/>
      <c r="D581" s="37"/>
      <c r="E581" s="37"/>
      <c r="F581" s="31"/>
      <c r="G581" s="31"/>
      <c r="H581" s="30"/>
      <c r="I581" s="29"/>
    </row>
    <row r="582" spans="3:9" x14ac:dyDescent="0.4">
      <c r="C582" s="156"/>
      <c r="D582" s="37"/>
      <c r="E582" s="37"/>
      <c r="F582" s="31"/>
      <c r="G582" s="31"/>
      <c r="H582" s="30"/>
      <c r="I582" s="29"/>
    </row>
    <row r="583" spans="3:9" x14ac:dyDescent="0.4">
      <c r="C583" s="156"/>
      <c r="D583" s="37"/>
      <c r="E583" s="37"/>
      <c r="F583" s="31"/>
      <c r="G583" s="31"/>
      <c r="H583" s="30"/>
      <c r="I583" s="29"/>
    </row>
    <row r="584" spans="3:9" x14ac:dyDescent="0.4">
      <c r="C584" s="156"/>
      <c r="D584" s="37"/>
      <c r="E584" s="37"/>
      <c r="F584" s="31"/>
      <c r="G584" s="31"/>
      <c r="H584" s="30"/>
      <c r="I584" s="29"/>
    </row>
    <row r="585" spans="3:9" x14ac:dyDescent="0.4">
      <c r="C585" s="156"/>
      <c r="D585" s="37"/>
      <c r="E585" s="37"/>
      <c r="F585" s="31"/>
      <c r="G585" s="31"/>
      <c r="H585" s="30"/>
      <c r="I585" s="29"/>
    </row>
    <row r="586" spans="3:9" x14ac:dyDescent="0.4">
      <c r="C586" s="156"/>
      <c r="D586" s="37"/>
      <c r="E586" s="37"/>
      <c r="F586" s="31"/>
      <c r="G586" s="31"/>
      <c r="H586" s="30"/>
      <c r="I586" s="29"/>
    </row>
    <row r="587" spans="3:9" x14ac:dyDescent="0.4">
      <c r="C587" s="156"/>
      <c r="D587" s="37"/>
      <c r="E587" s="37"/>
      <c r="F587" s="31"/>
      <c r="G587" s="31"/>
      <c r="H587" s="30"/>
      <c r="I587" s="29"/>
    </row>
    <row r="588" spans="3:9" x14ac:dyDescent="0.4">
      <c r="C588" s="156"/>
      <c r="D588" s="37"/>
      <c r="E588" s="37"/>
      <c r="F588" s="31"/>
      <c r="G588" s="31"/>
      <c r="H588" s="30"/>
      <c r="I588" s="29"/>
    </row>
    <row r="589" spans="3:9" x14ac:dyDescent="0.4">
      <c r="C589" s="156"/>
      <c r="D589" s="37"/>
      <c r="E589" s="37"/>
      <c r="F589" s="31"/>
      <c r="G589" s="31"/>
      <c r="H589" s="30"/>
      <c r="I589" s="29"/>
    </row>
    <row r="590" spans="3:9" x14ac:dyDescent="0.4">
      <c r="C590" s="156"/>
      <c r="D590" s="37"/>
      <c r="E590" s="37"/>
      <c r="F590" s="31"/>
      <c r="G590" s="31"/>
      <c r="H590" s="30"/>
      <c r="I590" s="29"/>
    </row>
    <row r="591" spans="3:9" x14ac:dyDescent="0.4">
      <c r="C591" s="156"/>
      <c r="D591" s="37"/>
      <c r="E591" s="37"/>
      <c r="F591" s="31"/>
      <c r="G591" s="31"/>
      <c r="H591" s="30"/>
      <c r="I591" s="29"/>
    </row>
    <row r="592" spans="3:9" x14ac:dyDescent="0.4">
      <c r="C592" s="156"/>
      <c r="D592" s="37"/>
      <c r="E592" s="37"/>
      <c r="F592" s="31"/>
      <c r="G592" s="31"/>
      <c r="H592" s="30"/>
      <c r="I592" s="29"/>
    </row>
    <row r="593" spans="3:9" x14ac:dyDescent="0.4">
      <c r="C593" s="156"/>
      <c r="D593" s="37"/>
      <c r="E593" s="37"/>
      <c r="F593" s="31"/>
      <c r="G593" s="31"/>
      <c r="H593" s="30"/>
      <c r="I593" s="29"/>
    </row>
    <row r="594" spans="3:9" x14ac:dyDescent="0.4">
      <c r="C594" s="156"/>
      <c r="D594" s="37"/>
      <c r="E594" s="37"/>
      <c r="F594" s="31"/>
      <c r="G594" s="31"/>
      <c r="H594" s="30"/>
      <c r="I594" s="29"/>
    </row>
    <row r="595" spans="3:9" x14ac:dyDescent="0.4">
      <c r="C595" s="156"/>
      <c r="D595" s="37"/>
      <c r="E595" s="37"/>
      <c r="F595" s="31"/>
      <c r="G595" s="31"/>
      <c r="H595" s="30"/>
      <c r="I595" s="29"/>
    </row>
    <row r="596" spans="3:9" x14ac:dyDescent="0.4">
      <c r="C596" s="156"/>
      <c r="D596" s="37"/>
      <c r="E596" s="37"/>
      <c r="F596" s="31"/>
      <c r="G596" s="31"/>
      <c r="H596" s="30"/>
      <c r="I596" s="29"/>
    </row>
    <row r="597" spans="3:9" x14ac:dyDescent="0.4">
      <c r="C597" s="156"/>
      <c r="D597" s="37"/>
      <c r="E597" s="37"/>
      <c r="F597" s="31"/>
      <c r="G597" s="31"/>
      <c r="H597" s="30"/>
      <c r="I597" s="29"/>
    </row>
    <row r="598" spans="3:9" x14ac:dyDescent="0.4">
      <c r="C598" s="156"/>
      <c r="D598" s="37"/>
      <c r="E598" s="37"/>
      <c r="F598" s="31"/>
      <c r="G598" s="31"/>
      <c r="H598" s="30"/>
      <c r="I598" s="29"/>
    </row>
    <row r="599" spans="3:9" x14ac:dyDescent="0.4">
      <c r="C599" s="156"/>
      <c r="D599" s="37"/>
      <c r="E599" s="37"/>
      <c r="F599" s="31"/>
      <c r="G599" s="31"/>
      <c r="H599" s="30"/>
      <c r="I599" s="29"/>
    </row>
    <row r="600" spans="3:9" x14ac:dyDescent="0.4">
      <c r="C600" s="156"/>
      <c r="D600" s="37"/>
      <c r="E600" s="37"/>
      <c r="F600" s="31"/>
      <c r="G600" s="31"/>
      <c r="H600" s="30"/>
      <c r="I600" s="29"/>
    </row>
    <row r="601" spans="3:9" x14ac:dyDescent="0.4">
      <c r="C601" s="156"/>
      <c r="D601" s="37"/>
      <c r="E601" s="37"/>
      <c r="F601" s="31"/>
      <c r="G601" s="31"/>
      <c r="H601" s="30"/>
      <c r="I601" s="29"/>
    </row>
    <row r="602" spans="3:9" x14ac:dyDescent="0.4">
      <c r="C602" s="156"/>
      <c r="D602" s="37"/>
      <c r="E602" s="37"/>
      <c r="F602" s="31"/>
      <c r="G602" s="31"/>
      <c r="H602" s="30"/>
      <c r="I602" s="29"/>
    </row>
    <row r="603" spans="3:9" x14ac:dyDescent="0.4">
      <c r="C603" s="156"/>
      <c r="D603" s="37"/>
      <c r="E603" s="37"/>
      <c r="F603" s="31"/>
      <c r="G603" s="31"/>
      <c r="H603" s="30"/>
      <c r="I603" s="29"/>
    </row>
    <row r="604" spans="3:9" x14ac:dyDescent="0.4">
      <c r="C604" s="156"/>
      <c r="D604" s="37"/>
      <c r="E604" s="37"/>
      <c r="F604" s="31"/>
      <c r="G604" s="31"/>
      <c r="H604" s="30"/>
      <c r="I604" s="29"/>
    </row>
    <row r="605" spans="3:9" x14ac:dyDescent="0.4">
      <c r="C605" s="156"/>
      <c r="D605" s="37"/>
      <c r="E605" s="37"/>
      <c r="F605" s="31"/>
      <c r="G605" s="31"/>
      <c r="H605" s="30"/>
      <c r="I605" s="29"/>
    </row>
    <row r="606" spans="3:9" x14ac:dyDescent="0.4">
      <c r="C606" s="156"/>
      <c r="D606" s="37"/>
      <c r="E606" s="37"/>
      <c r="F606" s="31"/>
      <c r="G606" s="31"/>
      <c r="H606" s="30"/>
      <c r="I606" s="29"/>
    </row>
    <row r="607" spans="3:9" x14ac:dyDescent="0.4">
      <c r="C607" s="156"/>
      <c r="D607" s="37"/>
      <c r="E607" s="37"/>
      <c r="F607" s="31"/>
      <c r="G607" s="31"/>
      <c r="H607" s="30"/>
      <c r="I607" s="29"/>
    </row>
    <row r="608" spans="3:9" x14ac:dyDescent="0.4">
      <c r="C608" s="156"/>
      <c r="D608" s="37"/>
      <c r="E608" s="37"/>
      <c r="F608" s="31"/>
      <c r="G608" s="31"/>
      <c r="H608" s="30"/>
      <c r="I608" s="29"/>
    </row>
    <row r="609" spans="3:9" x14ac:dyDescent="0.4">
      <c r="C609" s="156"/>
      <c r="D609" s="37"/>
      <c r="E609" s="37"/>
      <c r="F609" s="31"/>
      <c r="G609" s="31"/>
      <c r="H609" s="30"/>
      <c r="I609" s="29"/>
    </row>
    <row r="610" spans="3:9" x14ac:dyDescent="0.4">
      <c r="C610" s="156"/>
      <c r="D610" s="37"/>
      <c r="E610" s="37"/>
      <c r="F610" s="31"/>
      <c r="G610" s="31"/>
      <c r="H610" s="30"/>
      <c r="I610" s="29"/>
    </row>
    <row r="611" spans="3:9" x14ac:dyDescent="0.4">
      <c r="C611" s="156"/>
      <c r="D611" s="37"/>
      <c r="E611" s="37"/>
      <c r="F611" s="31"/>
      <c r="G611" s="31"/>
      <c r="H611" s="30"/>
      <c r="I611" s="29"/>
    </row>
    <row r="612" spans="3:9" x14ac:dyDescent="0.4">
      <c r="C612" s="156"/>
      <c r="D612" s="37"/>
      <c r="E612" s="37"/>
      <c r="F612" s="31"/>
      <c r="G612" s="31"/>
      <c r="H612" s="30"/>
      <c r="I612" s="29"/>
    </row>
    <row r="613" spans="3:9" x14ac:dyDescent="0.4">
      <c r="C613" s="156"/>
      <c r="D613" s="37"/>
      <c r="E613" s="37"/>
      <c r="F613" s="31"/>
      <c r="G613" s="31"/>
      <c r="H613" s="30"/>
      <c r="I613" s="29"/>
    </row>
    <row r="614" spans="3:9" x14ac:dyDescent="0.4">
      <c r="C614" s="156"/>
      <c r="D614" s="37"/>
      <c r="E614" s="37"/>
      <c r="F614" s="31"/>
      <c r="G614" s="31"/>
      <c r="H614" s="30"/>
      <c r="I614" s="29"/>
    </row>
    <row r="615" spans="3:9" x14ac:dyDescent="0.4">
      <c r="C615" s="156"/>
      <c r="D615" s="37"/>
      <c r="E615" s="37"/>
      <c r="F615" s="31"/>
      <c r="G615" s="31"/>
      <c r="H615" s="30"/>
      <c r="I615" s="29"/>
    </row>
    <row r="616" spans="3:9" x14ac:dyDescent="0.4">
      <c r="C616" s="156"/>
      <c r="D616" s="37"/>
      <c r="E616" s="37"/>
      <c r="F616" s="31"/>
      <c r="G616" s="31"/>
      <c r="H616" s="30"/>
      <c r="I616" s="29"/>
    </row>
    <row r="617" spans="3:9" x14ac:dyDescent="0.4">
      <c r="C617" s="156"/>
      <c r="D617" s="37"/>
      <c r="E617" s="37"/>
      <c r="F617" s="31"/>
      <c r="G617" s="31"/>
      <c r="H617" s="30"/>
      <c r="I617" s="29"/>
    </row>
    <row r="618" spans="3:9" x14ac:dyDescent="0.4">
      <c r="C618" s="156"/>
      <c r="D618" s="37"/>
      <c r="E618" s="37"/>
      <c r="F618" s="31"/>
      <c r="G618" s="31"/>
      <c r="H618" s="30"/>
      <c r="I618" s="29"/>
    </row>
    <row r="619" spans="3:9" x14ac:dyDescent="0.4">
      <c r="C619" s="156"/>
      <c r="D619" s="37"/>
      <c r="E619" s="37"/>
      <c r="F619" s="31"/>
      <c r="G619" s="31"/>
      <c r="H619" s="30"/>
      <c r="I619" s="29"/>
    </row>
    <row r="620" spans="3:9" x14ac:dyDescent="0.4">
      <c r="C620" s="156"/>
      <c r="D620" s="37"/>
      <c r="E620" s="37"/>
      <c r="F620" s="31"/>
      <c r="G620" s="31"/>
      <c r="H620" s="30"/>
      <c r="I620" s="29"/>
    </row>
    <row r="621" spans="3:9" x14ac:dyDescent="0.4">
      <c r="C621" s="156"/>
      <c r="D621" s="37"/>
      <c r="E621" s="37"/>
      <c r="F621" s="31"/>
      <c r="G621" s="31"/>
      <c r="H621" s="30"/>
      <c r="I621" s="29"/>
    </row>
    <row r="622" spans="3:9" x14ac:dyDescent="0.4">
      <c r="C622" s="156"/>
      <c r="D622" s="37"/>
      <c r="E622" s="37"/>
      <c r="F622" s="31"/>
      <c r="G622" s="31"/>
      <c r="H622" s="30"/>
      <c r="I622" s="29"/>
    </row>
    <row r="623" spans="3:9" x14ac:dyDescent="0.4">
      <c r="C623" s="156"/>
      <c r="D623" s="37"/>
      <c r="E623" s="37"/>
      <c r="F623" s="31"/>
      <c r="G623" s="31"/>
      <c r="H623" s="30"/>
      <c r="I623" s="29"/>
    </row>
    <row r="624" spans="3:9" x14ac:dyDescent="0.4">
      <c r="C624" s="156"/>
      <c r="D624" s="37"/>
      <c r="E624" s="37"/>
      <c r="F624" s="31"/>
      <c r="G624" s="31"/>
      <c r="H624" s="30"/>
      <c r="I624" s="29"/>
    </row>
    <row r="625" spans="3:9" x14ac:dyDescent="0.4">
      <c r="C625" s="156"/>
      <c r="D625" s="37"/>
      <c r="E625" s="37"/>
      <c r="F625" s="31"/>
      <c r="G625" s="31"/>
      <c r="H625" s="30"/>
      <c r="I625" s="29"/>
    </row>
    <row r="626" spans="3:9" x14ac:dyDescent="0.4">
      <c r="C626" s="156"/>
      <c r="D626" s="37"/>
      <c r="E626" s="37"/>
      <c r="F626" s="31"/>
      <c r="G626" s="31"/>
      <c r="H626" s="30"/>
      <c r="I626" s="29"/>
    </row>
    <row r="627" spans="3:9" x14ac:dyDescent="0.4">
      <c r="C627" s="156"/>
      <c r="D627" s="37"/>
      <c r="E627" s="37"/>
      <c r="F627" s="31"/>
      <c r="G627" s="31"/>
      <c r="H627" s="30"/>
      <c r="I627" s="29"/>
    </row>
    <row r="628" spans="3:9" x14ac:dyDescent="0.4">
      <c r="C628" s="156"/>
      <c r="D628" s="37"/>
      <c r="E628" s="37"/>
      <c r="F628" s="31"/>
      <c r="G628" s="31"/>
      <c r="H628" s="30"/>
      <c r="I628" s="29"/>
    </row>
    <row r="629" spans="3:9" x14ac:dyDescent="0.4">
      <c r="C629" s="156"/>
      <c r="D629" s="37"/>
      <c r="E629" s="37"/>
      <c r="F629" s="31"/>
      <c r="G629" s="31"/>
      <c r="H629" s="30"/>
      <c r="I629" s="29"/>
    </row>
    <row r="630" spans="3:9" x14ac:dyDescent="0.4">
      <c r="C630" s="156"/>
      <c r="D630" s="37"/>
      <c r="E630" s="37"/>
      <c r="F630" s="31"/>
      <c r="G630" s="31"/>
      <c r="H630" s="30"/>
      <c r="I630" s="29"/>
    </row>
    <row r="631" spans="3:9" x14ac:dyDescent="0.4">
      <c r="C631" s="156"/>
      <c r="D631" s="37"/>
      <c r="E631" s="37"/>
      <c r="F631" s="31"/>
      <c r="G631" s="31"/>
      <c r="H631" s="30"/>
      <c r="I631" s="29"/>
    </row>
    <row r="632" spans="3:9" x14ac:dyDescent="0.4">
      <c r="C632" s="156"/>
      <c r="D632" s="37"/>
      <c r="E632" s="37"/>
      <c r="F632" s="31"/>
      <c r="G632" s="31"/>
      <c r="H632" s="30"/>
      <c r="I632" s="29"/>
    </row>
    <row r="633" spans="3:9" x14ac:dyDescent="0.4">
      <c r="C633" s="156"/>
      <c r="D633" s="37"/>
      <c r="E633" s="37"/>
      <c r="F633" s="31"/>
      <c r="G633" s="31"/>
      <c r="H633" s="30"/>
      <c r="I633" s="29"/>
    </row>
    <row r="634" spans="3:9" x14ac:dyDescent="0.4">
      <c r="C634" s="156"/>
      <c r="D634" s="37"/>
      <c r="E634" s="37"/>
      <c r="F634" s="31"/>
      <c r="G634" s="31"/>
      <c r="H634" s="30"/>
      <c r="I634" s="29"/>
    </row>
    <row r="635" spans="3:9" x14ac:dyDescent="0.4">
      <c r="C635" s="156"/>
      <c r="D635" s="37"/>
      <c r="E635" s="37"/>
      <c r="F635" s="31"/>
      <c r="G635" s="31"/>
      <c r="H635" s="30"/>
      <c r="I635" s="29"/>
    </row>
    <row r="636" spans="3:9" x14ac:dyDescent="0.4">
      <c r="C636" s="156"/>
      <c r="D636" s="37"/>
      <c r="E636" s="37"/>
      <c r="F636" s="31"/>
      <c r="G636" s="31"/>
      <c r="H636" s="30"/>
      <c r="I636" s="29"/>
    </row>
    <row r="637" spans="3:9" x14ac:dyDescent="0.4">
      <c r="C637" s="156"/>
      <c r="D637" s="37"/>
      <c r="E637" s="37"/>
      <c r="F637" s="31"/>
      <c r="G637" s="31"/>
      <c r="H637" s="30"/>
      <c r="I637" s="29"/>
    </row>
    <row r="638" spans="3:9" x14ac:dyDescent="0.4">
      <c r="C638" s="156"/>
      <c r="D638" s="37"/>
      <c r="E638" s="37"/>
      <c r="F638" s="31"/>
      <c r="G638" s="31"/>
      <c r="H638" s="30"/>
      <c r="I638" s="29"/>
    </row>
    <row r="639" spans="3:9" x14ac:dyDescent="0.4">
      <c r="C639" s="156"/>
      <c r="D639" s="37"/>
      <c r="E639" s="37"/>
      <c r="F639" s="31"/>
      <c r="G639" s="31"/>
      <c r="H639" s="30"/>
      <c r="I639" s="29"/>
    </row>
    <row r="640" spans="3:9" x14ac:dyDescent="0.4">
      <c r="C640" s="156"/>
      <c r="D640" s="37"/>
      <c r="E640" s="37"/>
      <c r="F640" s="31"/>
      <c r="G640" s="31"/>
      <c r="H640" s="30"/>
      <c r="I640" s="29"/>
    </row>
    <row r="641" spans="3:9" x14ac:dyDescent="0.4">
      <c r="C641" s="156"/>
      <c r="D641" s="37"/>
      <c r="E641" s="37"/>
      <c r="F641" s="31"/>
      <c r="G641" s="31"/>
      <c r="H641" s="30"/>
      <c r="I641" s="29"/>
    </row>
    <row r="642" spans="3:9" x14ac:dyDescent="0.4">
      <c r="C642" s="156"/>
      <c r="D642" s="37"/>
      <c r="E642" s="37"/>
      <c r="F642" s="31"/>
      <c r="G642" s="31"/>
      <c r="H642" s="30"/>
      <c r="I642" s="29"/>
    </row>
    <row r="643" spans="3:9" x14ac:dyDescent="0.4">
      <c r="C643" s="156"/>
      <c r="D643" s="37"/>
      <c r="E643" s="37"/>
      <c r="F643" s="31"/>
      <c r="G643" s="31"/>
      <c r="H643" s="30"/>
      <c r="I643" s="29"/>
    </row>
    <row r="644" spans="3:9" x14ac:dyDescent="0.4">
      <c r="C644" s="156"/>
      <c r="D644" s="37"/>
      <c r="E644" s="37"/>
      <c r="F644" s="31"/>
      <c r="G644" s="31"/>
      <c r="H644" s="30"/>
      <c r="I644" s="29"/>
    </row>
    <row r="645" spans="3:9" x14ac:dyDescent="0.4">
      <c r="C645" s="156"/>
      <c r="D645" s="37"/>
      <c r="E645" s="37"/>
      <c r="F645" s="31"/>
      <c r="G645" s="31"/>
      <c r="H645" s="30"/>
      <c r="I645" s="29"/>
    </row>
    <row r="646" spans="3:9" x14ac:dyDescent="0.4">
      <c r="C646" s="156"/>
      <c r="D646" s="37"/>
      <c r="E646" s="37"/>
      <c r="F646" s="31"/>
      <c r="G646" s="31"/>
      <c r="H646" s="30"/>
      <c r="I646" s="29"/>
    </row>
    <row r="647" spans="3:9" x14ac:dyDescent="0.4">
      <c r="C647" s="156"/>
      <c r="D647" s="37"/>
      <c r="E647" s="37"/>
      <c r="F647" s="31"/>
      <c r="G647" s="31"/>
      <c r="H647" s="30"/>
      <c r="I647" s="29"/>
    </row>
    <row r="648" spans="3:9" x14ac:dyDescent="0.4">
      <c r="C648" s="156"/>
      <c r="D648" s="37"/>
      <c r="E648" s="37"/>
      <c r="F648" s="31"/>
      <c r="G648" s="31"/>
      <c r="H648" s="30"/>
      <c r="I648" s="29"/>
    </row>
    <row r="649" spans="3:9" x14ac:dyDescent="0.4">
      <c r="C649" s="156"/>
      <c r="D649" s="37"/>
      <c r="E649" s="37"/>
      <c r="F649" s="31"/>
      <c r="G649" s="31"/>
      <c r="H649" s="30"/>
      <c r="I649" s="29"/>
    </row>
    <row r="650" spans="3:9" x14ac:dyDescent="0.4">
      <c r="C650" s="156"/>
      <c r="D650" s="37"/>
      <c r="E650" s="37"/>
      <c r="F650" s="31"/>
      <c r="G650" s="31"/>
      <c r="H650" s="30"/>
      <c r="I650" s="29"/>
    </row>
    <row r="651" spans="3:9" x14ac:dyDescent="0.4">
      <c r="C651" s="156"/>
      <c r="D651" s="37"/>
      <c r="E651" s="37"/>
      <c r="F651" s="31"/>
      <c r="G651" s="31"/>
      <c r="H651" s="30"/>
      <c r="I651" s="29"/>
    </row>
    <row r="652" spans="3:9" x14ac:dyDescent="0.4">
      <c r="C652" s="156"/>
      <c r="D652" s="37"/>
      <c r="E652" s="37"/>
      <c r="F652" s="31"/>
      <c r="G652" s="31"/>
      <c r="H652" s="30"/>
      <c r="I652" s="29"/>
    </row>
    <row r="653" spans="3:9" x14ac:dyDescent="0.4">
      <c r="C653" s="156"/>
      <c r="D653" s="37"/>
      <c r="E653" s="37"/>
      <c r="F653" s="31"/>
      <c r="G653" s="31"/>
      <c r="H653" s="30"/>
      <c r="I653" s="29"/>
    </row>
    <row r="654" spans="3:9" x14ac:dyDescent="0.4">
      <c r="C654" s="156"/>
      <c r="D654" s="37"/>
      <c r="E654" s="37"/>
      <c r="F654" s="31"/>
      <c r="G654" s="31"/>
      <c r="H654" s="30"/>
      <c r="I654" s="29"/>
    </row>
    <row r="655" spans="3:9" x14ac:dyDescent="0.4">
      <c r="C655" s="156"/>
      <c r="D655" s="37"/>
      <c r="E655" s="37"/>
      <c r="F655" s="31"/>
      <c r="G655" s="31"/>
      <c r="H655" s="30"/>
      <c r="I655" s="29"/>
    </row>
    <row r="656" spans="3:9" x14ac:dyDescent="0.4">
      <c r="C656" s="156"/>
      <c r="D656" s="37"/>
      <c r="E656" s="37"/>
      <c r="F656" s="31"/>
      <c r="G656" s="31"/>
      <c r="H656" s="30"/>
      <c r="I656" s="29"/>
    </row>
    <row r="657" spans="3:9" x14ac:dyDescent="0.4">
      <c r="C657" s="156"/>
      <c r="D657" s="37"/>
      <c r="E657" s="37"/>
      <c r="F657" s="31"/>
      <c r="G657" s="31"/>
      <c r="H657" s="30"/>
      <c r="I657" s="29"/>
    </row>
    <row r="658" spans="3:9" x14ac:dyDescent="0.4">
      <c r="C658" s="156"/>
      <c r="D658" s="37"/>
      <c r="E658" s="37"/>
      <c r="F658" s="31"/>
      <c r="G658" s="31"/>
      <c r="H658" s="30"/>
      <c r="I658" s="29"/>
    </row>
    <row r="659" spans="3:9" x14ac:dyDescent="0.4">
      <c r="C659" s="156"/>
      <c r="D659" s="37"/>
      <c r="E659" s="37"/>
      <c r="F659" s="31"/>
      <c r="G659" s="31"/>
      <c r="H659" s="30"/>
      <c r="I659" s="29"/>
    </row>
    <row r="660" spans="3:9" x14ac:dyDescent="0.4">
      <c r="C660" s="156"/>
      <c r="D660" s="37"/>
      <c r="E660" s="37"/>
      <c r="F660" s="31"/>
      <c r="G660" s="31"/>
      <c r="H660" s="30"/>
      <c r="I660" s="29"/>
    </row>
    <row r="661" spans="3:9" x14ac:dyDescent="0.4">
      <c r="C661" s="156"/>
      <c r="D661" s="37"/>
      <c r="E661" s="37"/>
      <c r="F661" s="31"/>
      <c r="G661" s="31"/>
      <c r="H661" s="30"/>
      <c r="I661" s="29"/>
    </row>
    <row r="662" spans="3:9" x14ac:dyDescent="0.4">
      <c r="C662" s="156"/>
      <c r="D662" s="37"/>
      <c r="E662" s="37"/>
      <c r="F662" s="31"/>
      <c r="G662" s="31"/>
      <c r="H662" s="30"/>
      <c r="I662" s="29"/>
    </row>
    <row r="663" spans="3:9" x14ac:dyDescent="0.4">
      <c r="C663" s="156"/>
      <c r="D663" s="37"/>
      <c r="E663" s="37"/>
      <c r="F663" s="31"/>
      <c r="G663" s="31"/>
      <c r="H663" s="30"/>
      <c r="I663" s="29"/>
    </row>
    <row r="664" spans="3:9" x14ac:dyDescent="0.4">
      <c r="C664" s="156"/>
      <c r="D664" s="37"/>
      <c r="E664" s="37"/>
      <c r="F664" s="31"/>
      <c r="G664" s="31"/>
      <c r="H664" s="30"/>
      <c r="I664" s="29"/>
    </row>
    <row r="665" spans="3:9" x14ac:dyDescent="0.4">
      <c r="C665" s="156"/>
      <c r="D665" s="37"/>
      <c r="E665" s="37"/>
      <c r="F665" s="31"/>
      <c r="G665" s="31"/>
      <c r="H665" s="30"/>
      <c r="I665" s="29"/>
    </row>
    <row r="666" spans="3:9" x14ac:dyDescent="0.4">
      <c r="C666" s="156"/>
      <c r="D666" s="37"/>
      <c r="E666" s="37"/>
      <c r="F666" s="31"/>
      <c r="G666" s="31"/>
      <c r="H666" s="30"/>
      <c r="I666" s="29"/>
    </row>
    <row r="667" spans="3:9" x14ac:dyDescent="0.4">
      <c r="C667" s="156"/>
      <c r="D667" s="37"/>
      <c r="E667" s="37"/>
      <c r="F667" s="31"/>
      <c r="G667" s="31"/>
      <c r="H667" s="30"/>
      <c r="I667" s="29"/>
    </row>
    <row r="668" spans="3:9" x14ac:dyDescent="0.4">
      <c r="C668" s="156"/>
      <c r="D668" s="37"/>
      <c r="E668" s="37"/>
      <c r="F668" s="31"/>
      <c r="G668" s="31"/>
      <c r="H668" s="30"/>
      <c r="I668" s="29"/>
    </row>
    <row r="669" spans="3:9" x14ac:dyDescent="0.4">
      <c r="C669" s="156"/>
      <c r="D669" s="37"/>
      <c r="E669" s="37"/>
      <c r="F669" s="31"/>
      <c r="G669" s="31"/>
      <c r="H669" s="30"/>
      <c r="I669" s="29"/>
    </row>
    <row r="670" spans="3:9" x14ac:dyDescent="0.4">
      <c r="C670" s="156"/>
      <c r="D670" s="37"/>
      <c r="E670" s="37"/>
      <c r="F670" s="31"/>
      <c r="G670" s="31"/>
      <c r="H670" s="30"/>
      <c r="I670" s="29"/>
    </row>
    <row r="671" spans="3:9" x14ac:dyDescent="0.4">
      <c r="C671" s="156"/>
      <c r="D671" s="37"/>
      <c r="E671" s="37"/>
      <c r="F671" s="31"/>
      <c r="G671" s="31"/>
      <c r="H671" s="30"/>
      <c r="I671" s="29"/>
    </row>
    <row r="672" spans="3:9" x14ac:dyDescent="0.4">
      <c r="C672" s="156"/>
      <c r="D672" s="37"/>
      <c r="E672" s="37"/>
      <c r="F672" s="31"/>
      <c r="G672" s="31"/>
      <c r="H672" s="30"/>
      <c r="I672" s="29"/>
    </row>
    <row r="673" spans="3:9" x14ac:dyDescent="0.4">
      <c r="C673" s="156"/>
      <c r="D673" s="37"/>
      <c r="E673" s="37"/>
      <c r="F673" s="31"/>
      <c r="G673" s="31"/>
      <c r="H673" s="30"/>
      <c r="I673" s="29"/>
    </row>
    <row r="674" spans="3:9" x14ac:dyDescent="0.4">
      <c r="C674" s="156"/>
      <c r="D674" s="37"/>
      <c r="E674" s="37"/>
      <c r="F674" s="31"/>
      <c r="G674" s="31"/>
      <c r="H674" s="30"/>
      <c r="I674" s="29"/>
    </row>
    <row r="675" spans="3:9" x14ac:dyDescent="0.4">
      <c r="C675" s="156"/>
      <c r="D675" s="37"/>
      <c r="E675" s="37"/>
      <c r="F675" s="31"/>
      <c r="G675" s="31"/>
      <c r="H675" s="30"/>
      <c r="I675" s="29"/>
    </row>
    <row r="676" spans="3:9" x14ac:dyDescent="0.4">
      <c r="C676" s="156"/>
      <c r="D676" s="37"/>
      <c r="E676" s="37"/>
      <c r="F676" s="31"/>
      <c r="G676" s="31"/>
      <c r="H676" s="30"/>
      <c r="I676" s="29"/>
    </row>
    <row r="677" spans="3:9" x14ac:dyDescent="0.4">
      <c r="C677" s="156"/>
      <c r="D677" s="37"/>
      <c r="E677" s="37"/>
      <c r="F677" s="31"/>
      <c r="G677" s="31"/>
      <c r="H677" s="30"/>
      <c r="I677" s="29"/>
    </row>
    <row r="678" spans="3:9" x14ac:dyDescent="0.4">
      <c r="C678" s="156"/>
      <c r="D678" s="37"/>
      <c r="E678" s="37"/>
      <c r="F678" s="31"/>
      <c r="G678" s="31"/>
      <c r="H678" s="30"/>
      <c r="I678" s="29"/>
    </row>
    <row r="679" spans="3:9" x14ac:dyDescent="0.4">
      <c r="C679" s="156"/>
      <c r="D679" s="37"/>
      <c r="E679" s="37"/>
      <c r="F679" s="31"/>
      <c r="G679" s="31"/>
      <c r="H679" s="30"/>
      <c r="I679" s="29"/>
    </row>
    <row r="680" spans="3:9" x14ac:dyDescent="0.4">
      <c r="C680" s="156"/>
      <c r="D680" s="37"/>
      <c r="E680" s="37"/>
      <c r="F680" s="31"/>
      <c r="G680" s="31"/>
      <c r="H680" s="30"/>
      <c r="I680" s="29"/>
    </row>
    <row r="681" spans="3:9" x14ac:dyDescent="0.4">
      <c r="C681" s="156"/>
      <c r="D681" s="37"/>
      <c r="E681" s="37"/>
      <c r="F681" s="31"/>
      <c r="G681" s="31"/>
      <c r="H681" s="30"/>
      <c r="I681" s="29"/>
    </row>
    <row r="682" spans="3:9" x14ac:dyDescent="0.4">
      <c r="C682" s="156"/>
      <c r="D682" s="37"/>
      <c r="E682" s="37"/>
      <c r="F682" s="31"/>
      <c r="G682" s="31"/>
      <c r="H682" s="30"/>
      <c r="I682" s="29"/>
    </row>
    <row r="683" spans="3:9" x14ac:dyDescent="0.4">
      <c r="C683" s="156"/>
      <c r="D683" s="37"/>
      <c r="E683" s="37"/>
      <c r="F683" s="31"/>
      <c r="G683" s="31"/>
      <c r="H683" s="30"/>
      <c r="I683" s="29"/>
    </row>
    <row r="684" spans="3:9" x14ac:dyDescent="0.4">
      <c r="C684" s="156"/>
      <c r="D684" s="37"/>
      <c r="E684" s="37"/>
      <c r="F684" s="31"/>
      <c r="G684" s="31"/>
      <c r="H684" s="30"/>
      <c r="I684" s="29"/>
    </row>
    <row r="685" spans="3:9" x14ac:dyDescent="0.4">
      <c r="C685" s="156"/>
      <c r="D685" s="37"/>
      <c r="E685" s="37"/>
      <c r="F685" s="31"/>
      <c r="G685" s="31"/>
      <c r="H685" s="30"/>
      <c r="I685" s="29"/>
    </row>
    <row r="686" spans="3:9" x14ac:dyDescent="0.4">
      <c r="C686" s="156"/>
      <c r="D686" s="37"/>
      <c r="E686" s="37"/>
      <c r="F686" s="31"/>
      <c r="G686" s="31"/>
      <c r="H686" s="30"/>
      <c r="I686" s="29"/>
    </row>
    <row r="687" spans="3:9" x14ac:dyDescent="0.4">
      <c r="C687" s="156"/>
      <c r="D687" s="37"/>
      <c r="E687" s="37"/>
      <c r="F687" s="31"/>
      <c r="G687" s="31"/>
      <c r="H687" s="30"/>
      <c r="I687" s="29"/>
    </row>
    <row r="688" spans="3:9" x14ac:dyDescent="0.4">
      <c r="C688" s="156"/>
      <c r="D688" s="37"/>
      <c r="E688" s="37"/>
      <c r="F688" s="31"/>
      <c r="G688" s="31"/>
      <c r="H688" s="30"/>
      <c r="I688" s="29"/>
    </row>
    <row r="689" spans="3:9" x14ac:dyDescent="0.4">
      <c r="C689" s="156"/>
      <c r="D689" s="37"/>
      <c r="E689" s="37"/>
      <c r="F689" s="31"/>
      <c r="G689" s="31"/>
      <c r="H689" s="30"/>
      <c r="I689" s="29"/>
    </row>
    <row r="690" spans="3:9" x14ac:dyDescent="0.4">
      <c r="C690" s="156"/>
      <c r="D690" s="37"/>
      <c r="E690" s="37"/>
      <c r="F690" s="31"/>
      <c r="G690" s="31"/>
      <c r="H690" s="30"/>
      <c r="I690" s="29"/>
    </row>
    <row r="691" spans="3:9" x14ac:dyDescent="0.4">
      <c r="C691" s="156"/>
      <c r="D691" s="37"/>
      <c r="E691" s="37"/>
      <c r="F691" s="31"/>
      <c r="G691" s="31"/>
      <c r="H691" s="30"/>
      <c r="I691" s="29"/>
    </row>
    <row r="692" spans="3:9" x14ac:dyDescent="0.4">
      <c r="C692" s="156"/>
      <c r="D692" s="37"/>
      <c r="E692" s="37"/>
      <c r="F692" s="31"/>
      <c r="G692" s="31"/>
      <c r="H692" s="30"/>
      <c r="I692" s="29"/>
    </row>
    <row r="693" spans="3:9" x14ac:dyDescent="0.4">
      <c r="C693" s="156"/>
      <c r="D693" s="37"/>
      <c r="E693" s="37"/>
      <c r="F693" s="31"/>
      <c r="G693" s="31"/>
      <c r="H693" s="30"/>
      <c r="I693" s="29"/>
    </row>
    <row r="694" spans="3:9" x14ac:dyDescent="0.4">
      <c r="C694" s="156"/>
      <c r="D694" s="37"/>
      <c r="E694" s="37"/>
      <c r="F694" s="31"/>
      <c r="G694" s="31"/>
      <c r="H694" s="30"/>
      <c r="I694" s="29"/>
    </row>
    <row r="695" spans="3:9" x14ac:dyDescent="0.4">
      <c r="C695" s="156"/>
      <c r="D695" s="37"/>
      <c r="E695" s="37"/>
      <c r="F695" s="31"/>
      <c r="G695" s="31"/>
      <c r="H695" s="30"/>
      <c r="I695" s="29"/>
    </row>
    <row r="696" spans="3:9" x14ac:dyDescent="0.4">
      <c r="C696" s="156"/>
      <c r="D696" s="37"/>
      <c r="E696" s="37"/>
      <c r="F696" s="31"/>
      <c r="G696" s="31"/>
      <c r="H696" s="30"/>
      <c r="I696" s="29"/>
    </row>
    <row r="697" spans="3:9" x14ac:dyDescent="0.4">
      <c r="C697" s="156"/>
      <c r="D697" s="37"/>
      <c r="E697" s="37"/>
      <c r="F697" s="31"/>
      <c r="G697" s="31"/>
      <c r="H697" s="30"/>
      <c r="I697" s="29"/>
    </row>
    <row r="698" spans="3:9" x14ac:dyDescent="0.4">
      <c r="C698" s="156"/>
      <c r="D698" s="37"/>
      <c r="E698" s="37"/>
      <c r="F698" s="31"/>
      <c r="G698" s="31"/>
      <c r="H698" s="30"/>
      <c r="I698" s="29"/>
    </row>
    <row r="699" spans="3:9" x14ac:dyDescent="0.4">
      <c r="C699" s="156"/>
      <c r="D699" s="37"/>
      <c r="E699" s="37"/>
      <c r="F699" s="31"/>
      <c r="G699" s="31"/>
      <c r="H699" s="30"/>
      <c r="I699" s="29"/>
    </row>
    <row r="700" spans="3:9" x14ac:dyDescent="0.4">
      <c r="C700" s="156"/>
      <c r="D700" s="37"/>
      <c r="E700" s="37"/>
      <c r="F700" s="31"/>
      <c r="G700" s="31"/>
      <c r="H700" s="30"/>
      <c r="I700" s="29"/>
    </row>
    <row r="701" spans="3:9" x14ac:dyDescent="0.4">
      <c r="C701" s="156"/>
      <c r="D701" s="37"/>
      <c r="E701" s="37"/>
      <c r="F701" s="31"/>
      <c r="G701" s="31"/>
      <c r="H701" s="30"/>
      <c r="I701" s="29"/>
    </row>
    <row r="702" spans="3:9" x14ac:dyDescent="0.4">
      <c r="C702" s="156"/>
      <c r="D702" s="37"/>
      <c r="E702" s="37"/>
      <c r="F702" s="31"/>
      <c r="G702" s="31"/>
      <c r="H702" s="30"/>
      <c r="I702" s="29"/>
    </row>
    <row r="703" spans="3:9" x14ac:dyDescent="0.4">
      <c r="C703" s="156"/>
      <c r="D703" s="37"/>
      <c r="E703" s="37"/>
      <c r="F703" s="31"/>
      <c r="G703" s="31"/>
      <c r="H703" s="30"/>
      <c r="I703" s="29"/>
    </row>
    <row r="704" spans="3:9" x14ac:dyDescent="0.4">
      <c r="C704" s="156"/>
      <c r="D704" s="37"/>
      <c r="E704" s="37"/>
      <c r="F704" s="31"/>
      <c r="G704" s="31"/>
      <c r="H704" s="30"/>
      <c r="I704" s="29"/>
    </row>
    <row r="705" spans="3:9" x14ac:dyDescent="0.4">
      <c r="C705" s="156"/>
      <c r="D705" s="37"/>
      <c r="E705" s="37"/>
      <c r="F705" s="31"/>
      <c r="G705" s="31"/>
      <c r="H705" s="30"/>
      <c r="I705" s="29"/>
    </row>
    <row r="706" spans="3:9" x14ac:dyDescent="0.4">
      <c r="C706" s="156"/>
      <c r="D706" s="37"/>
      <c r="E706" s="37"/>
      <c r="F706" s="31"/>
      <c r="G706" s="31"/>
      <c r="H706" s="30"/>
      <c r="I706" s="29"/>
    </row>
    <row r="707" spans="3:9" x14ac:dyDescent="0.4">
      <c r="C707" s="156"/>
      <c r="D707" s="37"/>
      <c r="E707" s="37"/>
      <c r="F707" s="31"/>
      <c r="G707" s="31"/>
      <c r="H707" s="30"/>
      <c r="I707" s="29"/>
    </row>
    <row r="708" spans="3:9" x14ac:dyDescent="0.4">
      <c r="C708" s="156"/>
      <c r="D708" s="37"/>
      <c r="E708" s="37"/>
      <c r="F708" s="31"/>
      <c r="G708" s="31"/>
      <c r="H708" s="30"/>
      <c r="I708" s="29"/>
    </row>
    <row r="709" spans="3:9" x14ac:dyDescent="0.4">
      <c r="C709" s="156"/>
      <c r="D709" s="37"/>
      <c r="E709" s="37"/>
      <c r="F709" s="31"/>
      <c r="G709" s="31"/>
      <c r="H709" s="30"/>
      <c r="I709" s="29"/>
    </row>
    <row r="710" spans="3:9" x14ac:dyDescent="0.4">
      <c r="C710" s="156"/>
      <c r="D710" s="37"/>
      <c r="E710" s="37"/>
      <c r="F710" s="31"/>
      <c r="G710" s="31"/>
      <c r="H710" s="30"/>
      <c r="I710" s="29"/>
    </row>
    <row r="711" spans="3:9" x14ac:dyDescent="0.4">
      <c r="C711" s="156"/>
      <c r="D711" s="37"/>
      <c r="E711" s="37"/>
      <c r="F711" s="31"/>
      <c r="G711" s="31"/>
      <c r="H711" s="30"/>
      <c r="I711" s="29"/>
    </row>
    <row r="712" spans="3:9" x14ac:dyDescent="0.4">
      <c r="C712" s="156"/>
      <c r="D712" s="37"/>
      <c r="E712" s="37"/>
      <c r="F712" s="31"/>
      <c r="G712" s="31"/>
      <c r="H712" s="30"/>
      <c r="I712" s="29"/>
    </row>
    <row r="713" spans="3:9" x14ac:dyDescent="0.4">
      <c r="C713" s="156"/>
      <c r="D713" s="37"/>
      <c r="E713" s="37"/>
      <c r="F713" s="31"/>
      <c r="G713" s="31"/>
      <c r="H713" s="30"/>
      <c r="I713" s="29"/>
    </row>
    <row r="714" spans="3:9" x14ac:dyDescent="0.4">
      <c r="C714" s="156"/>
      <c r="D714" s="37"/>
      <c r="E714" s="37"/>
      <c r="F714" s="31"/>
      <c r="G714" s="31"/>
      <c r="H714" s="30"/>
      <c r="I714" s="29"/>
    </row>
    <row r="715" spans="3:9" x14ac:dyDescent="0.4">
      <c r="C715" s="156"/>
      <c r="D715" s="37"/>
      <c r="E715" s="37"/>
      <c r="F715" s="31"/>
      <c r="G715" s="31"/>
      <c r="H715" s="30"/>
      <c r="I715" s="29"/>
    </row>
    <row r="716" spans="3:9" x14ac:dyDescent="0.4">
      <c r="C716" s="156"/>
      <c r="D716" s="37"/>
      <c r="E716" s="37"/>
      <c r="F716" s="31"/>
      <c r="G716" s="31"/>
      <c r="H716" s="30"/>
      <c r="I716" s="29"/>
    </row>
    <row r="717" spans="3:9" x14ac:dyDescent="0.4">
      <c r="C717" s="156"/>
      <c r="D717" s="37"/>
      <c r="E717" s="37"/>
      <c r="F717" s="31"/>
      <c r="G717" s="31"/>
      <c r="H717" s="30"/>
      <c r="I717" s="29"/>
    </row>
    <row r="718" spans="3:9" x14ac:dyDescent="0.4">
      <c r="C718" s="156"/>
      <c r="D718" s="37"/>
      <c r="E718" s="37"/>
      <c r="F718" s="31"/>
      <c r="G718" s="31"/>
      <c r="H718" s="30"/>
      <c r="I718" s="29"/>
    </row>
    <row r="719" spans="3:9" x14ac:dyDescent="0.4">
      <c r="C719" s="156"/>
      <c r="D719" s="37"/>
      <c r="E719" s="37"/>
      <c r="F719" s="31"/>
      <c r="G719" s="31"/>
      <c r="H719" s="30"/>
      <c r="I719" s="29"/>
    </row>
    <row r="720" spans="3:9" x14ac:dyDescent="0.4">
      <c r="C720" s="156"/>
      <c r="D720" s="37"/>
      <c r="E720" s="37"/>
      <c r="F720" s="31"/>
      <c r="G720" s="31"/>
      <c r="H720" s="30"/>
      <c r="I720" s="29"/>
    </row>
    <row r="721" spans="3:9" x14ac:dyDescent="0.4">
      <c r="C721" s="156"/>
      <c r="D721" s="37"/>
      <c r="E721" s="37"/>
      <c r="F721" s="31"/>
      <c r="G721" s="31"/>
      <c r="H721" s="30"/>
      <c r="I721" s="29"/>
    </row>
    <row r="722" spans="3:9" x14ac:dyDescent="0.4">
      <c r="C722" s="156"/>
      <c r="D722" s="37"/>
      <c r="E722" s="37"/>
      <c r="F722" s="31"/>
      <c r="G722" s="31"/>
      <c r="H722" s="30"/>
      <c r="I722" s="29"/>
    </row>
    <row r="723" spans="3:9" x14ac:dyDescent="0.4">
      <c r="C723" s="156"/>
      <c r="D723" s="37"/>
      <c r="E723" s="37"/>
      <c r="F723" s="31"/>
      <c r="G723" s="31"/>
      <c r="H723" s="30"/>
      <c r="I723" s="29"/>
    </row>
    <row r="724" spans="3:9" x14ac:dyDescent="0.4">
      <c r="C724" s="156"/>
      <c r="D724" s="37"/>
      <c r="E724" s="37"/>
      <c r="F724" s="31"/>
      <c r="G724" s="31"/>
      <c r="H724" s="30"/>
      <c r="I724" s="29"/>
    </row>
    <row r="725" spans="3:9" x14ac:dyDescent="0.4">
      <c r="C725" s="156"/>
      <c r="D725" s="37"/>
      <c r="E725" s="37"/>
      <c r="F725" s="31"/>
      <c r="G725" s="31"/>
      <c r="H725" s="30"/>
      <c r="I725" s="29"/>
    </row>
    <row r="726" spans="3:9" x14ac:dyDescent="0.4">
      <c r="C726" s="156"/>
      <c r="D726" s="37"/>
      <c r="E726" s="37"/>
      <c r="F726" s="31"/>
      <c r="G726" s="31"/>
      <c r="H726" s="30"/>
      <c r="I726" s="29"/>
    </row>
    <row r="727" spans="3:9" x14ac:dyDescent="0.4">
      <c r="C727" s="156"/>
      <c r="D727" s="37"/>
      <c r="E727" s="37"/>
      <c r="F727" s="31"/>
      <c r="G727" s="31"/>
      <c r="H727" s="30"/>
      <c r="I727" s="29"/>
    </row>
    <row r="728" spans="3:9" x14ac:dyDescent="0.4">
      <c r="C728" s="156"/>
      <c r="D728" s="37"/>
      <c r="E728" s="37"/>
      <c r="F728" s="31"/>
      <c r="G728" s="31"/>
      <c r="H728" s="30"/>
      <c r="I728" s="29"/>
    </row>
    <row r="729" spans="3:9" x14ac:dyDescent="0.4">
      <c r="C729" s="156"/>
      <c r="D729" s="37"/>
      <c r="E729" s="37"/>
      <c r="F729" s="31"/>
      <c r="G729" s="31"/>
      <c r="H729" s="30"/>
      <c r="I729" s="29"/>
    </row>
    <row r="730" spans="3:9" x14ac:dyDescent="0.4">
      <c r="C730" s="156"/>
      <c r="D730" s="37"/>
      <c r="E730" s="37"/>
      <c r="F730" s="31"/>
      <c r="G730" s="31"/>
      <c r="H730" s="30"/>
      <c r="I730" s="29"/>
    </row>
    <row r="731" spans="3:9" x14ac:dyDescent="0.4">
      <c r="C731" s="156"/>
      <c r="D731" s="37"/>
      <c r="E731" s="37"/>
      <c r="F731" s="31"/>
      <c r="G731" s="31"/>
      <c r="H731" s="30"/>
      <c r="I731" s="29"/>
    </row>
    <row r="732" spans="3:9" x14ac:dyDescent="0.4">
      <c r="C732" s="156"/>
      <c r="D732" s="37"/>
      <c r="E732" s="37"/>
      <c r="F732" s="31"/>
      <c r="G732" s="31"/>
      <c r="H732" s="30"/>
      <c r="I732" s="29"/>
    </row>
    <row r="733" spans="3:9" x14ac:dyDescent="0.4">
      <c r="C733" s="156"/>
      <c r="D733" s="37"/>
      <c r="E733" s="37"/>
      <c r="F733" s="31"/>
      <c r="G733" s="31"/>
      <c r="H733" s="30"/>
      <c r="I733" s="29"/>
    </row>
    <row r="734" spans="3:9" x14ac:dyDescent="0.4">
      <c r="C734" s="156"/>
      <c r="D734" s="37"/>
      <c r="E734" s="37"/>
      <c r="F734" s="31"/>
      <c r="G734" s="31"/>
      <c r="H734" s="30"/>
      <c r="I734" s="29"/>
    </row>
    <row r="735" spans="3:9" x14ac:dyDescent="0.4">
      <c r="C735" s="156"/>
      <c r="D735" s="37"/>
      <c r="E735" s="37"/>
      <c r="F735" s="31"/>
      <c r="G735" s="31"/>
      <c r="H735" s="30"/>
      <c r="I735" s="29"/>
    </row>
    <row r="736" spans="3:9" x14ac:dyDescent="0.4">
      <c r="C736" s="156"/>
      <c r="D736" s="37"/>
      <c r="E736" s="37"/>
      <c r="F736" s="31"/>
      <c r="G736" s="31"/>
      <c r="H736" s="30"/>
      <c r="I736" s="29"/>
    </row>
    <row r="737" spans="3:9" x14ac:dyDescent="0.4">
      <c r="C737" s="156"/>
      <c r="D737" s="37"/>
      <c r="E737" s="37"/>
      <c r="F737" s="31"/>
      <c r="G737" s="31"/>
      <c r="H737" s="30"/>
      <c r="I737" s="29"/>
    </row>
    <row r="738" spans="3:9" x14ac:dyDescent="0.4">
      <c r="C738" s="156"/>
      <c r="D738" s="37"/>
      <c r="E738" s="37"/>
      <c r="F738" s="31"/>
      <c r="G738" s="31"/>
      <c r="H738" s="30"/>
      <c r="I738" s="29"/>
    </row>
    <row r="739" spans="3:9" x14ac:dyDescent="0.4">
      <c r="C739" s="156"/>
      <c r="D739" s="37"/>
      <c r="E739" s="37"/>
      <c r="F739" s="31"/>
      <c r="G739" s="31"/>
      <c r="H739" s="30"/>
      <c r="I739" s="29"/>
    </row>
    <row r="740" spans="3:9" x14ac:dyDescent="0.4">
      <c r="C740" s="156"/>
      <c r="D740" s="37"/>
      <c r="E740" s="37"/>
      <c r="F740" s="31"/>
      <c r="G740" s="31"/>
      <c r="H740" s="30"/>
      <c r="I740" s="29"/>
    </row>
    <row r="741" spans="3:9" x14ac:dyDescent="0.4">
      <c r="C741" s="156"/>
      <c r="D741" s="37"/>
      <c r="E741" s="37"/>
      <c r="F741" s="31"/>
      <c r="G741" s="31"/>
      <c r="H741" s="30"/>
      <c r="I741" s="29"/>
    </row>
    <row r="742" spans="3:9" x14ac:dyDescent="0.4">
      <c r="C742" s="156"/>
      <c r="D742" s="37"/>
      <c r="E742" s="37"/>
      <c r="F742" s="31"/>
      <c r="G742" s="31"/>
      <c r="H742" s="30"/>
      <c r="I742" s="29"/>
    </row>
    <row r="743" spans="3:9" x14ac:dyDescent="0.4">
      <c r="C743" s="156"/>
      <c r="D743" s="37"/>
      <c r="E743" s="37"/>
      <c r="F743" s="31"/>
      <c r="G743" s="31"/>
      <c r="H743" s="30"/>
      <c r="I743" s="29"/>
    </row>
    <row r="744" spans="3:9" x14ac:dyDescent="0.4">
      <c r="C744" s="156"/>
      <c r="D744" s="37"/>
      <c r="E744" s="37"/>
      <c r="F744" s="31"/>
      <c r="G744" s="31"/>
      <c r="H744" s="30"/>
      <c r="I744" s="29"/>
    </row>
    <row r="745" spans="3:9" x14ac:dyDescent="0.4">
      <c r="C745" s="156"/>
      <c r="D745" s="37"/>
      <c r="E745" s="37"/>
      <c r="F745" s="31"/>
      <c r="G745" s="31"/>
      <c r="H745" s="30"/>
      <c r="I745" s="29"/>
    </row>
    <row r="746" spans="3:9" x14ac:dyDescent="0.4">
      <c r="C746" s="156"/>
      <c r="D746" s="37"/>
      <c r="E746" s="37"/>
      <c r="F746" s="31"/>
      <c r="G746" s="31"/>
      <c r="H746" s="30"/>
      <c r="I746" s="29"/>
    </row>
    <row r="747" spans="3:9" x14ac:dyDescent="0.4">
      <c r="C747" s="156"/>
      <c r="D747" s="37"/>
      <c r="E747" s="37"/>
      <c r="F747" s="31"/>
      <c r="G747" s="31"/>
      <c r="H747" s="30"/>
      <c r="I747" s="29"/>
    </row>
    <row r="748" spans="3:9" x14ac:dyDescent="0.4">
      <c r="C748" s="156"/>
      <c r="D748" s="37"/>
      <c r="E748" s="37"/>
      <c r="F748" s="31"/>
      <c r="G748" s="31"/>
      <c r="H748" s="30"/>
      <c r="I748" s="29"/>
    </row>
    <row r="749" spans="3:9" x14ac:dyDescent="0.4">
      <c r="C749" s="156"/>
      <c r="D749" s="37"/>
      <c r="E749" s="37"/>
      <c r="F749" s="31"/>
      <c r="G749" s="31"/>
      <c r="H749" s="30"/>
      <c r="I749" s="29"/>
    </row>
    <row r="750" spans="3:9" x14ac:dyDescent="0.4">
      <c r="C750" s="156"/>
      <c r="D750" s="37"/>
      <c r="E750" s="37"/>
      <c r="F750" s="31"/>
      <c r="G750" s="31"/>
      <c r="H750" s="30"/>
      <c r="I750" s="29"/>
    </row>
    <row r="751" spans="3:9" x14ac:dyDescent="0.4">
      <c r="C751" s="156"/>
      <c r="D751" s="37"/>
      <c r="E751" s="37"/>
      <c r="F751" s="31"/>
      <c r="G751" s="31"/>
      <c r="H751" s="30"/>
      <c r="I751" s="29"/>
    </row>
    <row r="752" spans="3:9" x14ac:dyDescent="0.4">
      <c r="C752" s="156"/>
      <c r="D752" s="37"/>
      <c r="E752" s="37"/>
      <c r="F752" s="31"/>
      <c r="G752" s="31"/>
      <c r="H752" s="30"/>
      <c r="I752" s="29"/>
    </row>
    <row r="753" spans="3:9" x14ac:dyDescent="0.4">
      <c r="C753" s="156"/>
      <c r="D753" s="37"/>
      <c r="E753" s="37"/>
      <c r="F753" s="31"/>
      <c r="G753" s="31"/>
      <c r="H753" s="30"/>
      <c r="I753" s="29"/>
    </row>
    <row r="754" spans="3:9" x14ac:dyDescent="0.4">
      <c r="C754" s="156"/>
      <c r="D754" s="37"/>
      <c r="E754" s="37"/>
      <c r="F754" s="31"/>
      <c r="G754" s="31"/>
      <c r="H754" s="30"/>
      <c r="I754" s="29"/>
    </row>
    <row r="755" spans="3:9" x14ac:dyDescent="0.4">
      <c r="C755" s="156"/>
      <c r="D755" s="37"/>
      <c r="E755" s="37"/>
      <c r="F755" s="31"/>
      <c r="G755" s="31"/>
      <c r="H755" s="30"/>
      <c r="I755" s="29"/>
    </row>
    <row r="756" spans="3:9" x14ac:dyDescent="0.4">
      <c r="C756" s="156"/>
      <c r="D756" s="37"/>
      <c r="E756" s="37"/>
      <c r="F756" s="31"/>
      <c r="G756" s="31"/>
      <c r="H756" s="30"/>
      <c r="I756" s="29"/>
    </row>
    <row r="757" spans="3:9" x14ac:dyDescent="0.4">
      <c r="C757" s="156"/>
      <c r="D757" s="37"/>
      <c r="E757" s="37"/>
      <c r="F757" s="31"/>
      <c r="G757" s="31"/>
      <c r="H757" s="30"/>
      <c r="I757" s="29"/>
    </row>
    <row r="758" spans="3:9" x14ac:dyDescent="0.4">
      <c r="C758" s="156"/>
      <c r="D758" s="37"/>
      <c r="E758" s="37"/>
      <c r="F758" s="31"/>
      <c r="G758" s="31"/>
      <c r="H758" s="30"/>
      <c r="I758" s="29"/>
    </row>
    <row r="759" spans="3:9" x14ac:dyDescent="0.4">
      <c r="C759" s="156"/>
      <c r="D759" s="37"/>
      <c r="E759" s="37"/>
      <c r="F759" s="31"/>
      <c r="G759" s="31"/>
      <c r="H759" s="30"/>
      <c r="I759" s="29"/>
    </row>
    <row r="760" spans="3:9" x14ac:dyDescent="0.4">
      <c r="C760" s="156"/>
      <c r="D760" s="37"/>
      <c r="E760" s="37"/>
      <c r="F760" s="31"/>
      <c r="G760" s="31"/>
      <c r="H760" s="30"/>
      <c r="I760" s="29"/>
    </row>
    <row r="761" spans="3:9" x14ac:dyDescent="0.4">
      <c r="C761" s="156"/>
      <c r="D761" s="37"/>
      <c r="E761" s="37"/>
      <c r="F761" s="31"/>
      <c r="G761" s="31"/>
      <c r="H761" s="30"/>
      <c r="I761" s="29"/>
    </row>
    <row r="762" spans="3:9" x14ac:dyDescent="0.4">
      <c r="C762" s="156"/>
      <c r="D762" s="37"/>
      <c r="E762" s="37"/>
      <c r="F762" s="31"/>
      <c r="G762" s="31"/>
      <c r="H762" s="30"/>
      <c r="I762" s="29"/>
    </row>
    <row r="763" spans="3:9" x14ac:dyDescent="0.4">
      <c r="C763" s="156"/>
      <c r="D763" s="37"/>
      <c r="E763" s="37"/>
      <c r="F763" s="31"/>
      <c r="G763" s="31"/>
      <c r="H763" s="30"/>
      <c r="I763" s="29"/>
    </row>
    <row r="764" spans="3:9" x14ac:dyDescent="0.4">
      <c r="C764" s="156"/>
      <c r="D764" s="37"/>
      <c r="E764" s="37"/>
      <c r="F764" s="31"/>
      <c r="G764" s="31"/>
      <c r="H764" s="30"/>
      <c r="I764" s="29"/>
    </row>
    <row r="765" spans="3:9" x14ac:dyDescent="0.4">
      <c r="C765" s="156"/>
      <c r="D765" s="37"/>
      <c r="E765" s="37"/>
      <c r="F765" s="31"/>
      <c r="G765" s="31"/>
      <c r="H765" s="30"/>
      <c r="I765" s="29"/>
    </row>
    <row r="766" spans="3:9" x14ac:dyDescent="0.4">
      <c r="C766" s="156"/>
      <c r="D766" s="37"/>
      <c r="E766" s="37"/>
      <c r="F766" s="31"/>
      <c r="G766" s="31"/>
      <c r="H766" s="30"/>
      <c r="I766" s="29"/>
    </row>
    <row r="767" spans="3:9" x14ac:dyDescent="0.4">
      <c r="C767" s="156"/>
      <c r="D767" s="37"/>
      <c r="E767" s="37"/>
      <c r="F767" s="31"/>
      <c r="G767" s="31"/>
      <c r="H767" s="30"/>
      <c r="I767" s="29"/>
    </row>
    <row r="768" spans="3:9" x14ac:dyDescent="0.4">
      <c r="C768" s="156"/>
      <c r="D768" s="37"/>
      <c r="E768" s="37"/>
      <c r="F768" s="31"/>
      <c r="G768" s="31"/>
      <c r="H768" s="30"/>
      <c r="I768" s="29"/>
    </row>
    <row r="769" spans="3:9" x14ac:dyDescent="0.4">
      <c r="C769" s="156"/>
      <c r="D769" s="37"/>
      <c r="E769" s="37"/>
      <c r="F769" s="31"/>
      <c r="G769" s="31"/>
      <c r="H769" s="30"/>
      <c r="I769" s="29"/>
    </row>
    <row r="770" spans="3:9" x14ac:dyDescent="0.4">
      <c r="C770" s="156"/>
      <c r="D770" s="37"/>
      <c r="E770" s="37"/>
      <c r="F770" s="31"/>
      <c r="G770" s="31"/>
      <c r="H770" s="30"/>
      <c r="I770" s="29"/>
    </row>
    <row r="771" spans="3:9" x14ac:dyDescent="0.4">
      <c r="C771" s="156"/>
      <c r="D771" s="37"/>
      <c r="E771" s="37"/>
      <c r="F771" s="31"/>
      <c r="G771" s="31"/>
      <c r="H771" s="30"/>
      <c r="I771" s="29"/>
    </row>
    <row r="772" spans="3:9" x14ac:dyDescent="0.4">
      <c r="C772" s="156"/>
      <c r="D772" s="37"/>
      <c r="E772" s="37"/>
      <c r="F772" s="31"/>
      <c r="G772" s="31"/>
      <c r="H772" s="30"/>
      <c r="I772" s="29"/>
    </row>
    <row r="773" spans="3:9" x14ac:dyDescent="0.4">
      <c r="C773" s="156"/>
      <c r="D773" s="37"/>
      <c r="E773" s="37"/>
      <c r="F773" s="31"/>
      <c r="G773" s="31"/>
      <c r="H773" s="30"/>
      <c r="I773" s="29"/>
    </row>
    <row r="774" spans="3:9" x14ac:dyDescent="0.4">
      <c r="C774" s="156"/>
      <c r="D774" s="37"/>
      <c r="E774" s="37"/>
      <c r="F774" s="31"/>
      <c r="G774" s="31"/>
      <c r="H774" s="30"/>
      <c r="I774" s="29"/>
    </row>
    <row r="775" spans="3:9" x14ac:dyDescent="0.4">
      <c r="C775" s="156"/>
      <c r="D775" s="37"/>
      <c r="E775" s="37"/>
      <c r="F775" s="31"/>
      <c r="G775" s="31"/>
      <c r="H775" s="30"/>
      <c r="I775" s="29"/>
    </row>
    <row r="776" spans="3:9" x14ac:dyDescent="0.4">
      <c r="C776" s="156"/>
      <c r="D776" s="37"/>
      <c r="E776" s="37"/>
      <c r="F776" s="31"/>
      <c r="G776" s="31"/>
      <c r="H776" s="30"/>
      <c r="I776" s="29"/>
    </row>
    <row r="777" spans="3:9" x14ac:dyDescent="0.4">
      <c r="C777" s="156"/>
      <c r="D777" s="37"/>
      <c r="E777" s="37"/>
      <c r="F777" s="31"/>
      <c r="G777" s="31"/>
      <c r="H777" s="30"/>
      <c r="I777" s="29"/>
    </row>
    <row r="778" spans="3:9" x14ac:dyDescent="0.4">
      <c r="C778" s="156"/>
      <c r="D778" s="37"/>
      <c r="E778" s="37"/>
      <c r="F778" s="31"/>
      <c r="G778" s="31"/>
      <c r="H778" s="30"/>
      <c r="I778" s="29"/>
    </row>
    <row r="779" spans="3:9" x14ac:dyDescent="0.4">
      <c r="C779" s="156"/>
      <c r="D779" s="37"/>
      <c r="E779" s="37"/>
      <c r="F779" s="31"/>
      <c r="G779" s="31"/>
      <c r="H779" s="30"/>
      <c r="I779" s="29"/>
    </row>
    <row r="780" spans="3:9" x14ac:dyDescent="0.4">
      <c r="C780" s="156"/>
      <c r="D780" s="37"/>
      <c r="E780" s="37"/>
      <c r="F780" s="31"/>
      <c r="G780" s="31"/>
      <c r="H780" s="30"/>
      <c r="I780" s="29"/>
    </row>
    <row r="781" spans="3:9" x14ac:dyDescent="0.4">
      <c r="C781" s="156"/>
      <c r="D781" s="37"/>
      <c r="E781" s="37"/>
      <c r="F781" s="31"/>
      <c r="G781" s="31"/>
      <c r="H781" s="30"/>
      <c r="I781" s="29"/>
    </row>
    <row r="782" spans="3:9" x14ac:dyDescent="0.4">
      <c r="C782" s="156"/>
      <c r="D782" s="37"/>
      <c r="E782" s="37"/>
      <c r="F782" s="31"/>
      <c r="G782" s="31"/>
      <c r="H782" s="30"/>
      <c r="I782" s="29"/>
    </row>
    <row r="783" spans="3:9" x14ac:dyDescent="0.4">
      <c r="C783" s="156"/>
      <c r="D783" s="37"/>
      <c r="E783" s="37"/>
      <c r="F783" s="31"/>
      <c r="G783" s="31"/>
      <c r="H783" s="30"/>
      <c r="I783" s="29"/>
    </row>
    <row r="784" spans="3:9" x14ac:dyDescent="0.4">
      <c r="C784" s="156"/>
      <c r="D784" s="37"/>
      <c r="E784" s="37"/>
      <c r="F784" s="31"/>
      <c r="G784" s="31"/>
      <c r="H784" s="30"/>
      <c r="I784" s="29"/>
    </row>
    <row r="785" spans="3:9" x14ac:dyDescent="0.4">
      <c r="C785" s="156"/>
      <c r="D785" s="37"/>
      <c r="E785" s="37"/>
      <c r="F785" s="31"/>
      <c r="G785" s="31"/>
      <c r="H785" s="30"/>
      <c r="I785" s="29"/>
    </row>
    <row r="786" spans="3:9" x14ac:dyDescent="0.4">
      <c r="C786" s="156"/>
      <c r="D786" s="37"/>
      <c r="E786" s="37"/>
      <c r="F786" s="31"/>
      <c r="G786" s="31"/>
      <c r="H786" s="30"/>
      <c r="I786" s="29"/>
    </row>
    <row r="787" spans="3:9" x14ac:dyDescent="0.4">
      <c r="C787" s="156"/>
      <c r="D787" s="37"/>
      <c r="E787" s="37"/>
      <c r="F787" s="31"/>
      <c r="G787" s="31"/>
      <c r="H787" s="30"/>
      <c r="I787" s="29"/>
    </row>
    <row r="788" spans="3:9" x14ac:dyDescent="0.4">
      <c r="C788" s="156"/>
      <c r="D788" s="37"/>
      <c r="E788" s="37"/>
      <c r="F788" s="31"/>
      <c r="G788" s="31"/>
      <c r="H788" s="30"/>
      <c r="I788" s="29"/>
    </row>
    <row r="789" spans="3:9" x14ac:dyDescent="0.4">
      <c r="C789" s="156"/>
      <c r="D789" s="37"/>
      <c r="E789" s="37"/>
      <c r="F789" s="31"/>
      <c r="G789" s="31"/>
      <c r="H789" s="30"/>
      <c r="I789" s="29"/>
    </row>
    <row r="790" spans="3:9" x14ac:dyDescent="0.4">
      <c r="C790" s="156"/>
      <c r="D790" s="37"/>
      <c r="E790" s="37"/>
      <c r="F790" s="31"/>
      <c r="G790" s="31"/>
      <c r="H790" s="30"/>
      <c r="I790" s="29"/>
    </row>
    <row r="791" spans="3:9" x14ac:dyDescent="0.4">
      <c r="C791" s="156"/>
      <c r="D791" s="37"/>
      <c r="E791" s="37"/>
      <c r="F791" s="31"/>
      <c r="G791" s="31"/>
      <c r="H791" s="30"/>
      <c r="I791" s="29"/>
    </row>
    <row r="792" spans="3:9" x14ac:dyDescent="0.4">
      <c r="C792" s="156"/>
      <c r="D792" s="37"/>
      <c r="E792" s="37"/>
      <c r="F792" s="31"/>
      <c r="G792" s="31"/>
      <c r="H792" s="30"/>
      <c r="I792" s="29"/>
    </row>
    <row r="793" spans="3:9" x14ac:dyDescent="0.4">
      <c r="C793" s="156"/>
      <c r="D793" s="37"/>
      <c r="E793" s="37"/>
      <c r="F793" s="31"/>
      <c r="G793" s="31"/>
      <c r="H793" s="30"/>
      <c r="I793" s="29"/>
    </row>
    <row r="794" spans="3:9" x14ac:dyDescent="0.4">
      <c r="C794" s="156"/>
      <c r="D794" s="37"/>
      <c r="E794" s="37"/>
      <c r="F794" s="31"/>
      <c r="G794" s="31"/>
      <c r="H794" s="30"/>
      <c r="I794" s="29"/>
    </row>
    <row r="795" spans="3:9" x14ac:dyDescent="0.4">
      <c r="C795" s="156"/>
      <c r="D795" s="37"/>
      <c r="E795" s="37"/>
      <c r="F795" s="31"/>
      <c r="G795" s="31"/>
      <c r="H795" s="30"/>
      <c r="I795" s="29"/>
    </row>
    <row r="796" spans="3:9" x14ac:dyDescent="0.4">
      <c r="C796" s="156"/>
      <c r="D796" s="37"/>
      <c r="E796" s="37"/>
      <c r="F796" s="31"/>
      <c r="G796" s="31"/>
      <c r="H796" s="30"/>
      <c r="I796" s="29"/>
    </row>
    <row r="797" spans="3:9" x14ac:dyDescent="0.4">
      <c r="C797" s="156"/>
      <c r="D797" s="37"/>
      <c r="E797" s="37"/>
      <c r="F797" s="31"/>
      <c r="G797" s="31"/>
      <c r="H797" s="30"/>
      <c r="I797" s="29"/>
    </row>
    <row r="798" spans="3:9" x14ac:dyDescent="0.4">
      <c r="C798" s="156"/>
      <c r="D798" s="37"/>
      <c r="E798" s="37"/>
      <c r="F798" s="31"/>
      <c r="G798" s="31"/>
      <c r="H798" s="30"/>
      <c r="I798" s="29"/>
    </row>
    <row r="799" spans="3:9" x14ac:dyDescent="0.4">
      <c r="C799" s="156"/>
      <c r="D799" s="37"/>
      <c r="E799" s="37"/>
      <c r="F799" s="31"/>
      <c r="G799" s="31"/>
      <c r="H799" s="30"/>
      <c r="I799" s="29"/>
    </row>
    <row r="800" spans="3:9" x14ac:dyDescent="0.4">
      <c r="C800" s="156"/>
      <c r="D800" s="37"/>
      <c r="E800" s="37"/>
      <c r="F800" s="31"/>
      <c r="G800" s="31"/>
      <c r="H800" s="30"/>
      <c r="I800" s="29"/>
    </row>
    <row r="801" spans="3:9" x14ac:dyDescent="0.4">
      <c r="C801" s="156"/>
      <c r="D801" s="37"/>
      <c r="E801" s="37"/>
      <c r="F801" s="31"/>
      <c r="G801" s="31"/>
      <c r="H801" s="30"/>
      <c r="I801" s="29"/>
    </row>
    <row r="802" spans="3:9" x14ac:dyDescent="0.4">
      <c r="C802" s="156"/>
      <c r="D802" s="37"/>
      <c r="E802" s="37"/>
      <c r="F802" s="31"/>
      <c r="G802" s="31"/>
      <c r="H802" s="30"/>
      <c r="I802" s="29"/>
    </row>
    <row r="803" spans="3:9" x14ac:dyDescent="0.4">
      <c r="C803" s="156"/>
      <c r="D803" s="37"/>
      <c r="E803" s="37"/>
      <c r="F803" s="31"/>
      <c r="G803" s="31"/>
      <c r="H803" s="30"/>
      <c r="I803" s="29"/>
    </row>
    <row r="804" spans="3:9" x14ac:dyDescent="0.4">
      <c r="C804" s="156"/>
      <c r="D804" s="37"/>
      <c r="E804" s="37"/>
      <c r="F804" s="31"/>
      <c r="G804" s="31"/>
      <c r="H804" s="30"/>
      <c r="I804" s="29"/>
    </row>
    <row r="805" spans="3:9" x14ac:dyDescent="0.4">
      <c r="C805" s="156"/>
      <c r="D805" s="37"/>
      <c r="E805" s="37"/>
      <c r="F805" s="31"/>
      <c r="G805" s="31"/>
      <c r="H805" s="30"/>
      <c r="I805" s="29"/>
    </row>
    <row r="806" spans="3:9" x14ac:dyDescent="0.4">
      <c r="C806" s="156"/>
      <c r="D806" s="37"/>
      <c r="E806" s="37"/>
      <c r="F806" s="31"/>
      <c r="G806" s="31"/>
      <c r="H806" s="30"/>
      <c r="I806" s="29"/>
    </row>
    <row r="807" spans="3:9" x14ac:dyDescent="0.4">
      <c r="C807" s="156"/>
      <c r="D807" s="37"/>
      <c r="E807" s="37"/>
      <c r="F807" s="31"/>
      <c r="G807" s="31"/>
      <c r="H807" s="30"/>
      <c r="I807" s="29"/>
    </row>
    <row r="808" spans="3:9" x14ac:dyDescent="0.4">
      <c r="C808" s="156"/>
      <c r="D808" s="37"/>
      <c r="E808" s="37"/>
      <c r="F808" s="31"/>
      <c r="G808" s="31"/>
      <c r="H808" s="30"/>
      <c r="I808" s="29"/>
    </row>
    <row r="809" spans="3:9" x14ac:dyDescent="0.4">
      <c r="C809" s="156"/>
      <c r="D809" s="37"/>
      <c r="E809" s="37"/>
      <c r="F809" s="31"/>
      <c r="G809" s="31"/>
      <c r="H809" s="30"/>
      <c r="I809" s="29"/>
    </row>
    <row r="810" spans="3:9" x14ac:dyDescent="0.4">
      <c r="C810" s="156"/>
      <c r="D810" s="37"/>
      <c r="E810" s="37"/>
      <c r="F810" s="31"/>
      <c r="G810" s="31"/>
      <c r="H810" s="30"/>
      <c r="I810" s="29"/>
    </row>
    <row r="811" spans="3:9" x14ac:dyDescent="0.4">
      <c r="C811" s="156"/>
      <c r="D811" s="37"/>
      <c r="E811" s="37"/>
      <c r="F811" s="31"/>
      <c r="G811" s="31"/>
      <c r="H811" s="30"/>
      <c r="I811" s="29"/>
    </row>
    <row r="812" spans="3:9" x14ac:dyDescent="0.4">
      <c r="C812" s="156"/>
      <c r="D812" s="37"/>
      <c r="E812" s="37"/>
      <c r="F812" s="31"/>
      <c r="G812" s="31"/>
      <c r="H812" s="30"/>
      <c r="I812" s="29"/>
    </row>
    <row r="813" spans="3:9" x14ac:dyDescent="0.4">
      <c r="C813" s="156"/>
      <c r="D813" s="37"/>
      <c r="E813" s="37"/>
      <c r="F813" s="31"/>
      <c r="G813" s="31"/>
      <c r="H813" s="30"/>
      <c r="I813" s="29"/>
    </row>
    <row r="814" spans="3:9" x14ac:dyDescent="0.4">
      <c r="C814" s="156"/>
      <c r="D814" s="37"/>
      <c r="E814" s="37"/>
      <c r="F814" s="31"/>
      <c r="G814" s="31"/>
      <c r="H814" s="30"/>
      <c r="I814" s="29"/>
    </row>
    <row r="815" spans="3:9" x14ac:dyDescent="0.4">
      <c r="C815" s="156"/>
      <c r="D815" s="37"/>
      <c r="E815" s="37"/>
      <c r="F815" s="31"/>
      <c r="G815" s="31"/>
      <c r="H815" s="30"/>
      <c r="I815" s="29"/>
    </row>
    <row r="816" spans="3:9" x14ac:dyDescent="0.4">
      <c r="C816" s="156"/>
      <c r="D816" s="37"/>
      <c r="E816" s="37"/>
      <c r="F816" s="31"/>
      <c r="G816" s="31"/>
      <c r="H816" s="30"/>
      <c r="I816" s="29"/>
    </row>
    <row r="817" spans="3:9" x14ac:dyDescent="0.4">
      <c r="C817" s="156"/>
      <c r="D817" s="37"/>
      <c r="E817" s="37"/>
      <c r="F817" s="31"/>
      <c r="G817" s="31"/>
      <c r="H817" s="30"/>
      <c r="I817" s="29"/>
    </row>
    <row r="818" spans="3:9" x14ac:dyDescent="0.4">
      <c r="C818" s="156"/>
      <c r="D818" s="37"/>
      <c r="E818" s="37"/>
      <c r="F818" s="31"/>
      <c r="G818" s="31"/>
      <c r="H818" s="30"/>
      <c r="I818" s="29"/>
    </row>
    <row r="819" spans="3:9" x14ac:dyDescent="0.4">
      <c r="C819" s="156"/>
      <c r="D819" s="37"/>
      <c r="E819" s="37"/>
      <c r="F819" s="31"/>
      <c r="G819" s="31"/>
      <c r="H819" s="30"/>
      <c r="I819" s="29"/>
    </row>
    <row r="820" spans="3:9" x14ac:dyDescent="0.4">
      <c r="C820" s="156"/>
      <c r="D820" s="37"/>
      <c r="E820" s="37"/>
      <c r="F820" s="31"/>
      <c r="G820" s="31"/>
      <c r="H820" s="30"/>
      <c r="I820" s="29"/>
    </row>
    <row r="821" spans="3:9" x14ac:dyDescent="0.4">
      <c r="C821" s="156"/>
      <c r="D821" s="37"/>
      <c r="E821" s="37"/>
      <c r="F821" s="31"/>
      <c r="G821" s="31"/>
      <c r="H821" s="30"/>
      <c r="I821" s="29"/>
    </row>
    <row r="822" spans="3:9" x14ac:dyDescent="0.4">
      <c r="C822" s="156"/>
      <c r="D822" s="37"/>
      <c r="E822" s="37"/>
      <c r="F822" s="31"/>
      <c r="G822" s="31"/>
      <c r="H822" s="30"/>
      <c r="I822" s="29"/>
    </row>
    <row r="823" spans="3:9" x14ac:dyDescent="0.4">
      <c r="C823" s="156"/>
      <c r="D823" s="37"/>
      <c r="E823" s="37"/>
      <c r="F823" s="31"/>
      <c r="G823" s="31"/>
      <c r="H823" s="30"/>
      <c r="I823" s="29"/>
    </row>
    <row r="824" spans="3:9" x14ac:dyDescent="0.4">
      <c r="C824" s="156"/>
      <c r="D824" s="37"/>
      <c r="E824" s="37"/>
      <c r="F824" s="31"/>
      <c r="G824" s="31"/>
      <c r="H824" s="30"/>
      <c r="I824" s="29"/>
    </row>
    <row r="825" spans="3:9" x14ac:dyDescent="0.4">
      <c r="C825" s="156"/>
      <c r="D825" s="37"/>
      <c r="E825" s="37"/>
      <c r="F825" s="31"/>
      <c r="G825" s="31"/>
      <c r="H825" s="30"/>
      <c r="I825" s="29"/>
    </row>
    <row r="826" spans="3:9" x14ac:dyDescent="0.4">
      <c r="C826" s="156"/>
      <c r="D826" s="37"/>
      <c r="E826" s="37"/>
      <c r="F826" s="31"/>
      <c r="G826" s="31"/>
      <c r="H826" s="30"/>
      <c r="I826" s="29"/>
    </row>
    <row r="827" spans="3:9" x14ac:dyDescent="0.4">
      <c r="C827" s="156"/>
      <c r="D827" s="37"/>
      <c r="E827" s="37"/>
      <c r="F827" s="31"/>
      <c r="G827" s="31"/>
      <c r="H827" s="30"/>
      <c r="I827" s="29"/>
    </row>
    <row r="828" spans="3:9" x14ac:dyDescent="0.4">
      <c r="C828" s="156"/>
      <c r="D828" s="37"/>
      <c r="E828" s="37"/>
      <c r="F828" s="31"/>
      <c r="G828" s="31"/>
      <c r="H828" s="30"/>
      <c r="I828" s="29"/>
    </row>
    <row r="829" spans="3:9" x14ac:dyDescent="0.4">
      <c r="C829" s="156"/>
      <c r="D829" s="37"/>
      <c r="E829" s="37"/>
      <c r="F829" s="31"/>
      <c r="G829" s="31"/>
      <c r="H829" s="30"/>
      <c r="I829" s="29"/>
    </row>
    <row r="830" spans="3:9" x14ac:dyDescent="0.4">
      <c r="C830" s="156"/>
      <c r="D830" s="37"/>
      <c r="E830" s="37"/>
      <c r="F830" s="31"/>
      <c r="G830" s="31"/>
      <c r="H830" s="30"/>
      <c r="I830" s="29"/>
    </row>
    <row r="831" spans="3:9" x14ac:dyDescent="0.4">
      <c r="C831" s="156"/>
      <c r="D831" s="37"/>
      <c r="E831" s="37"/>
      <c r="F831" s="31"/>
      <c r="G831" s="31"/>
      <c r="H831" s="30"/>
      <c r="I831" s="29"/>
    </row>
    <row r="832" spans="3:9" x14ac:dyDescent="0.4">
      <c r="C832" s="156"/>
      <c r="D832" s="37"/>
      <c r="E832" s="37"/>
      <c r="F832" s="31"/>
      <c r="G832" s="31"/>
      <c r="H832" s="30"/>
      <c r="I832" s="29"/>
    </row>
    <row r="833" spans="3:9" x14ac:dyDescent="0.4">
      <c r="C833" s="156"/>
      <c r="D833" s="37"/>
      <c r="E833" s="37"/>
      <c r="F833" s="31"/>
      <c r="G833" s="31"/>
      <c r="H833" s="30"/>
      <c r="I833" s="29"/>
    </row>
    <row r="834" spans="3:9" x14ac:dyDescent="0.4">
      <c r="C834" s="156"/>
      <c r="D834" s="37"/>
      <c r="E834" s="37"/>
      <c r="F834" s="31"/>
      <c r="G834" s="31"/>
      <c r="H834" s="30"/>
      <c r="I834" s="29"/>
    </row>
    <row r="835" spans="3:9" x14ac:dyDescent="0.4">
      <c r="C835" s="156"/>
      <c r="D835" s="37"/>
      <c r="E835" s="37"/>
      <c r="F835" s="31"/>
      <c r="G835" s="31"/>
      <c r="H835" s="30"/>
      <c r="I835" s="29"/>
    </row>
    <row r="836" spans="3:9" x14ac:dyDescent="0.4">
      <c r="C836" s="156"/>
      <c r="D836" s="37"/>
      <c r="E836" s="37"/>
      <c r="F836" s="31"/>
      <c r="G836" s="31"/>
      <c r="H836" s="30"/>
      <c r="I836" s="29"/>
    </row>
    <row r="837" spans="3:9" x14ac:dyDescent="0.4">
      <c r="C837" s="156"/>
      <c r="D837" s="37"/>
      <c r="E837" s="37"/>
      <c r="F837" s="31"/>
      <c r="G837" s="31"/>
      <c r="H837" s="30"/>
      <c r="I837" s="29"/>
    </row>
    <row r="838" spans="3:9" x14ac:dyDescent="0.4">
      <c r="C838" s="156"/>
      <c r="D838" s="37"/>
      <c r="E838" s="37"/>
      <c r="F838" s="31"/>
      <c r="G838" s="31"/>
      <c r="H838" s="30"/>
      <c r="I838" s="29"/>
    </row>
    <row r="839" spans="3:9" x14ac:dyDescent="0.4">
      <c r="C839" s="156"/>
      <c r="D839" s="37"/>
      <c r="E839" s="37"/>
      <c r="F839" s="31"/>
      <c r="G839" s="31"/>
      <c r="H839" s="30"/>
      <c r="I839" s="29"/>
    </row>
    <row r="840" spans="3:9" x14ac:dyDescent="0.4">
      <c r="C840" s="156"/>
      <c r="D840" s="37"/>
      <c r="E840" s="37"/>
      <c r="F840" s="31"/>
      <c r="G840" s="31"/>
      <c r="H840" s="30"/>
      <c r="I840" s="29"/>
    </row>
    <row r="841" spans="3:9" x14ac:dyDescent="0.4">
      <c r="C841" s="156"/>
      <c r="D841" s="37"/>
      <c r="E841" s="37"/>
      <c r="F841" s="31"/>
      <c r="G841" s="31"/>
      <c r="H841" s="30"/>
      <c r="I841" s="29"/>
    </row>
    <row r="842" spans="3:9" x14ac:dyDescent="0.4">
      <c r="C842" s="156"/>
      <c r="D842" s="37"/>
      <c r="E842" s="37"/>
      <c r="F842" s="31"/>
      <c r="G842" s="31"/>
      <c r="H842" s="30"/>
      <c r="I842" s="29"/>
    </row>
    <row r="843" spans="3:9" x14ac:dyDescent="0.4">
      <c r="C843" s="156"/>
      <c r="D843" s="37"/>
      <c r="E843" s="37"/>
      <c r="F843" s="31"/>
      <c r="G843" s="31"/>
      <c r="H843" s="30"/>
      <c r="I843" s="29"/>
    </row>
    <row r="844" spans="3:9" x14ac:dyDescent="0.4">
      <c r="C844" s="156"/>
      <c r="D844" s="37"/>
      <c r="E844" s="37"/>
      <c r="F844" s="31"/>
      <c r="G844" s="31"/>
      <c r="H844" s="30"/>
      <c r="I844" s="29"/>
    </row>
    <row r="845" spans="3:9" x14ac:dyDescent="0.4">
      <c r="C845" s="156"/>
      <c r="D845" s="37"/>
      <c r="E845" s="37"/>
      <c r="F845" s="31"/>
      <c r="G845" s="31"/>
      <c r="H845" s="30"/>
      <c r="I845" s="29"/>
    </row>
    <row r="846" spans="3:9" x14ac:dyDescent="0.4">
      <c r="C846" s="156"/>
      <c r="D846" s="37"/>
      <c r="E846" s="37"/>
      <c r="F846" s="31"/>
      <c r="G846" s="31"/>
      <c r="H846" s="30"/>
      <c r="I846" s="29"/>
    </row>
    <row r="847" spans="3:9" x14ac:dyDescent="0.4">
      <c r="C847" s="156"/>
      <c r="D847" s="37"/>
      <c r="E847" s="37"/>
      <c r="F847" s="31"/>
      <c r="G847" s="31"/>
      <c r="H847" s="30"/>
      <c r="I847" s="29"/>
    </row>
    <row r="848" spans="3:9" x14ac:dyDescent="0.4">
      <c r="C848" s="156"/>
      <c r="D848" s="37"/>
      <c r="E848" s="37"/>
      <c r="F848" s="31"/>
      <c r="G848" s="31"/>
      <c r="H848" s="30"/>
      <c r="I848" s="29"/>
    </row>
    <row r="849" spans="3:9" x14ac:dyDescent="0.4">
      <c r="C849" s="156"/>
      <c r="D849" s="37"/>
      <c r="E849" s="37"/>
      <c r="F849" s="31"/>
      <c r="G849" s="31"/>
      <c r="H849" s="30"/>
      <c r="I849" s="29"/>
    </row>
    <row r="850" spans="3:9" x14ac:dyDescent="0.4">
      <c r="C850" s="156"/>
      <c r="D850" s="37"/>
      <c r="E850" s="37"/>
      <c r="F850" s="31"/>
      <c r="G850" s="31"/>
      <c r="H850" s="30"/>
      <c r="I850" s="29"/>
    </row>
    <row r="851" spans="3:9" x14ac:dyDescent="0.4">
      <c r="C851" s="156"/>
      <c r="D851" s="37"/>
      <c r="E851" s="37"/>
      <c r="F851" s="31"/>
      <c r="G851" s="31"/>
      <c r="H851" s="30"/>
      <c r="I851" s="29"/>
    </row>
    <row r="852" spans="3:9" x14ac:dyDescent="0.4">
      <c r="C852" s="156"/>
      <c r="D852" s="37"/>
      <c r="E852" s="37"/>
      <c r="F852" s="31"/>
      <c r="G852" s="31"/>
      <c r="H852" s="30"/>
      <c r="I852" s="29"/>
    </row>
    <row r="853" spans="3:9" x14ac:dyDescent="0.4">
      <c r="C853" s="156"/>
      <c r="D853" s="37"/>
      <c r="E853" s="37"/>
      <c r="F853" s="31"/>
      <c r="G853" s="31"/>
      <c r="H853" s="30"/>
      <c r="I853" s="29"/>
    </row>
    <row r="854" spans="3:9" x14ac:dyDescent="0.4">
      <c r="C854" s="156"/>
      <c r="D854" s="37"/>
      <c r="E854" s="37"/>
      <c r="F854" s="31"/>
      <c r="G854" s="31"/>
      <c r="H854" s="30"/>
      <c r="I854" s="29"/>
    </row>
    <row r="855" spans="3:9" x14ac:dyDescent="0.4">
      <c r="C855" s="156"/>
      <c r="D855" s="37"/>
      <c r="E855" s="37"/>
      <c r="F855" s="31"/>
      <c r="G855" s="31"/>
      <c r="H855" s="30"/>
      <c r="I855" s="29"/>
    </row>
    <row r="856" spans="3:9" x14ac:dyDescent="0.4">
      <c r="C856" s="156"/>
      <c r="D856" s="37"/>
      <c r="E856" s="37"/>
      <c r="F856" s="31"/>
      <c r="G856" s="31"/>
      <c r="H856" s="30"/>
      <c r="I856" s="29"/>
    </row>
    <row r="857" spans="3:9" x14ac:dyDescent="0.4">
      <c r="C857" s="156"/>
      <c r="D857" s="37"/>
      <c r="E857" s="37"/>
      <c r="F857" s="31"/>
      <c r="G857" s="31"/>
      <c r="H857" s="30"/>
      <c r="I857" s="29"/>
    </row>
    <row r="858" spans="3:9" x14ac:dyDescent="0.4">
      <c r="C858" s="156"/>
      <c r="D858" s="37"/>
      <c r="E858" s="37"/>
      <c r="F858" s="31"/>
      <c r="G858" s="31"/>
      <c r="H858" s="30"/>
      <c r="I858" s="29"/>
    </row>
    <row r="859" spans="3:9" x14ac:dyDescent="0.4">
      <c r="C859" s="156"/>
      <c r="D859" s="37"/>
      <c r="E859" s="37"/>
      <c r="F859" s="31"/>
      <c r="G859" s="31"/>
      <c r="H859" s="30"/>
      <c r="I859" s="29"/>
    </row>
    <row r="860" spans="3:9" x14ac:dyDescent="0.4">
      <c r="C860" s="156"/>
      <c r="D860" s="37"/>
      <c r="E860" s="37"/>
      <c r="F860" s="31"/>
      <c r="G860" s="31"/>
      <c r="H860" s="30"/>
      <c r="I860" s="29"/>
    </row>
    <row r="861" spans="3:9" x14ac:dyDescent="0.4">
      <c r="C861" s="156"/>
      <c r="D861" s="37"/>
      <c r="E861" s="37"/>
      <c r="F861" s="31"/>
      <c r="G861" s="31"/>
      <c r="H861" s="30"/>
      <c r="I861" s="29"/>
    </row>
    <row r="862" spans="3:9" x14ac:dyDescent="0.4">
      <c r="C862" s="156"/>
      <c r="D862" s="37"/>
      <c r="E862" s="37"/>
      <c r="F862" s="31"/>
      <c r="G862" s="31"/>
      <c r="H862" s="30"/>
      <c r="I862" s="29"/>
    </row>
    <row r="863" spans="3:9" x14ac:dyDescent="0.4">
      <c r="C863" s="156"/>
      <c r="D863" s="37"/>
      <c r="E863" s="37"/>
      <c r="F863" s="31"/>
      <c r="G863" s="31"/>
      <c r="H863" s="30"/>
      <c r="I863" s="29"/>
    </row>
    <row r="864" spans="3:9" x14ac:dyDescent="0.4">
      <c r="C864" s="156"/>
      <c r="D864" s="37"/>
      <c r="E864" s="37"/>
      <c r="F864" s="31"/>
      <c r="G864" s="31"/>
      <c r="H864" s="30"/>
      <c r="I864" s="29"/>
    </row>
    <row r="865" spans="3:9" x14ac:dyDescent="0.4">
      <c r="C865" s="156"/>
      <c r="D865" s="37"/>
      <c r="E865" s="37"/>
      <c r="F865" s="31"/>
      <c r="G865" s="31"/>
      <c r="H865" s="30"/>
      <c r="I865" s="29"/>
    </row>
    <row r="866" spans="3:9" x14ac:dyDescent="0.4">
      <c r="C866" s="156"/>
      <c r="D866" s="37"/>
      <c r="E866" s="37"/>
      <c r="F866" s="31"/>
      <c r="G866" s="31"/>
      <c r="H866" s="30"/>
      <c r="I866" s="29"/>
    </row>
    <row r="867" spans="3:9" x14ac:dyDescent="0.4">
      <c r="C867" s="156"/>
      <c r="D867" s="37"/>
      <c r="E867" s="37"/>
      <c r="F867" s="31"/>
      <c r="G867" s="31"/>
      <c r="H867" s="30"/>
      <c r="I867" s="29"/>
    </row>
    <row r="868" spans="3:9" x14ac:dyDescent="0.4">
      <c r="C868" s="156"/>
      <c r="D868" s="37"/>
      <c r="E868" s="37"/>
      <c r="F868" s="31"/>
      <c r="G868" s="31"/>
      <c r="H868" s="30"/>
      <c r="I868" s="29"/>
    </row>
    <row r="869" spans="3:9" x14ac:dyDescent="0.4">
      <c r="C869" s="156"/>
      <c r="D869" s="37"/>
      <c r="E869" s="37"/>
      <c r="F869" s="31"/>
      <c r="G869" s="31"/>
      <c r="H869" s="30"/>
      <c r="I869" s="29"/>
    </row>
    <row r="870" spans="3:9" x14ac:dyDescent="0.4">
      <c r="C870" s="156"/>
      <c r="D870" s="37"/>
      <c r="E870" s="37"/>
      <c r="F870" s="31"/>
      <c r="G870" s="31"/>
      <c r="H870" s="30"/>
      <c r="I870" s="29"/>
    </row>
    <row r="871" spans="3:9" x14ac:dyDescent="0.4">
      <c r="C871" s="156"/>
      <c r="D871" s="37"/>
      <c r="E871" s="37"/>
      <c r="F871" s="31"/>
      <c r="G871" s="31"/>
      <c r="H871" s="30"/>
      <c r="I871" s="29"/>
    </row>
    <row r="872" spans="3:9" x14ac:dyDescent="0.4">
      <c r="C872" s="156"/>
      <c r="D872" s="37"/>
      <c r="E872" s="37"/>
      <c r="F872" s="31"/>
      <c r="G872" s="31"/>
      <c r="H872" s="30"/>
      <c r="I872" s="29"/>
    </row>
    <row r="873" spans="3:9" x14ac:dyDescent="0.4">
      <c r="C873" s="156"/>
      <c r="D873" s="37"/>
      <c r="E873" s="37"/>
      <c r="F873" s="31"/>
      <c r="G873" s="31"/>
      <c r="H873" s="30"/>
      <c r="I873" s="29"/>
    </row>
    <row r="874" spans="3:9" x14ac:dyDescent="0.4">
      <c r="C874" s="156"/>
      <c r="D874" s="37"/>
      <c r="E874" s="37"/>
      <c r="F874" s="31"/>
      <c r="G874" s="31"/>
      <c r="H874" s="30"/>
      <c r="I874" s="29"/>
    </row>
    <row r="875" spans="3:9" x14ac:dyDescent="0.4">
      <c r="C875" s="156"/>
      <c r="D875" s="37"/>
      <c r="E875" s="37"/>
      <c r="F875" s="31"/>
      <c r="G875" s="31"/>
      <c r="H875" s="30"/>
      <c r="I875" s="29"/>
    </row>
    <row r="876" spans="3:9" x14ac:dyDescent="0.4">
      <c r="C876" s="156"/>
      <c r="D876" s="37"/>
      <c r="E876" s="37"/>
      <c r="F876" s="31"/>
      <c r="G876" s="31"/>
      <c r="H876" s="30"/>
      <c r="I876" s="29"/>
    </row>
    <row r="877" spans="3:9" x14ac:dyDescent="0.4">
      <c r="C877" s="156"/>
      <c r="D877" s="37"/>
      <c r="E877" s="37"/>
      <c r="F877" s="31"/>
      <c r="G877" s="31"/>
      <c r="H877" s="30"/>
      <c r="I877" s="29"/>
    </row>
    <row r="878" spans="3:9" x14ac:dyDescent="0.4">
      <c r="C878" s="156"/>
      <c r="D878" s="37"/>
      <c r="E878" s="37"/>
      <c r="F878" s="31"/>
      <c r="G878" s="31"/>
      <c r="H878" s="30"/>
      <c r="I878" s="29"/>
    </row>
    <row r="879" spans="3:9" x14ac:dyDescent="0.4">
      <c r="C879" s="156"/>
      <c r="D879" s="37"/>
      <c r="E879" s="37"/>
      <c r="F879" s="31"/>
      <c r="G879" s="31"/>
      <c r="H879" s="30"/>
      <c r="I879" s="29"/>
    </row>
    <row r="880" spans="3:9" x14ac:dyDescent="0.4">
      <c r="C880" s="156"/>
      <c r="D880" s="37"/>
      <c r="E880" s="37"/>
      <c r="F880" s="31"/>
      <c r="G880" s="31"/>
      <c r="H880" s="30"/>
      <c r="I880" s="29"/>
    </row>
    <row r="881" spans="3:9" x14ac:dyDescent="0.4">
      <c r="C881" s="156"/>
      <c r="D881" s="37"/>
      <c r="E881" s="37"/>
      <c r="F881" s="31"/>
      <c r="G881" s="31"/>
      <c r="H881" s="30"/>
      <c r="I881" s="29"/>
    </row>
    <row r="882" spans="3:9" x14ac:dyDescent="0.4">
      <c r="C882" s="156"/>
      <c r="D882" s="37"/>
      <c r="E882" s="37"/>
      <c r="F882" s="31"/>
      <c r="G882" s="31"/>
      <c r="H882" s="30"/>
      <c r="I882" s="29"/>
    </row>
    <row r="883" spans="3:9" x14ac:dyDescent="0.4">
      <c r="C883" s="156"/>
      <c r="D883" s="37"/>
      <c r="E883" s="37"/>
      <c r="F883" s="31"/>
      <c r="G883" s="31"/>
      <c r="H883" s="30"/>
      <c r="I883" s="29"/>
    </row>
    <row r="884" spans="3:9" x14ac:dyDescent="0.4">
      <c r="C884" s="156"/>
      <c r="D884" s="37"/>
      <c r="E884" s="37"/>
      <c r="F884" s="31"/>
      <c r="G884" s="31"/>
      <c r="H884" s="30"/>
      <c r="I884" s="29"/>
    </row>
    <row r="885" spans="3:9" x14ac:dyDescent="0.4">
      <c r="C885" s="156"/>
      <c r="D885" s="37"/>
      <c r="E885" s="37"/>
      <c r="F885" s="31"/>
      <c r="G885" s="31"/>
      <c r="H885" s="30"/>
      <c r="I885" s="29"/>
    </row>
    <row r="886" spans="3:9" x14ac:dyDescent="0.4">
      <c r="C886" s="156"/>
      <c r="D886" s="37"/>
      <c r="E886" s="37"/>
      <c r="F886" s="31"/>
      <c r="G886" s="31"/>
      <c r="H886" s="30"/>
      <c r="I886" s="29"/>
    </row>
    <row r="887" spans="3:9" x14ac:dyDescent="0.4">
      <c r="C887" s="156"/>
      <c r="D887" s="37"/>
      <c r="E887" s="37"/>
      <c r="F887" s="31"/>
      <c r="G887" s="31"/>
      <c r="H887" s="30"/>
      <c r="I887" s="29"/>
    </row>
    <row r="888" spans="3:9" x14ac:dyDescent="0.4">
      <c r="C888" s="156"/>
      <c r="D888" s="37"/>
      <c r="E888" s="37"/>
      <c r="F888" s="31"/>
      <c r="G888" s="31"/>
      <c r="H888" s="30"/>
      <c r="I888" s="29"/>
    </row>
    <row r="889" spans="3:9" x14ac:dyDescent="0.4">
      <c r="C889" s="156"/>
      <c r="D889" s="37"/>
      <c r="E889" s="37"/>
      <c r="F889" s="31"/>
      <c r="G889" s="31"/>
      <c r="H889" s="30"/>
      <c r="I889" s="29"/>
    </row>
    <row r="890" spans="3:9" x14ac:dyDescent="0.4">
      <c r="C890" s="156"/>
      <c r="D890" s="37"/>
      <c r="E890" s="37"/>
      <c r="F890" s="31"/>
      <c r="G890" s="31"/>
      <c r="H890" s="30"/>
      <c r="I890" s="29"/>
    </row>
    <row r="891" spans="3:9" x14ac:dyDescent="0.4">
      <c r="C891" s="156"/>
      <c r="D891" s="37"/>
      <c r="E891" s="37"/>
      <c r="F891" s="31"/>
      <c r="G891" s="31"/>
      <c r="H891" s="30"/>
      <c r="I891" s="29"/>
    </row>
    <row r="892" spans="3:9" x14ac:dyDescent="0.4">
      <c r="C892" s="156"/>
      <c r="D892" s="37"/>
      <c r="E892" s="37"/>
      <c r="F892" s="31"/>
      <c r="G892" s="31"/>
      <c r="H892" s="30"/>
      <c r="I892" s="29"/>
    </row>
    <row r="893" spans="3:9" x14ac:dyDescent="0.4">
      <c r="C893" s="156"/>
      <c r="D893" s="37"/>
      <c r="E893" s="37"/>
      <c r="F893" s="31"/>
      <c r="G893" s="31"/>
      <c r="H893" s="30"/>
      <c r="I893" s="29"/>
    </row>
    <row r="894" spans="3:9" x14ac:dyDescent="0.4">
      <c r="C894" s="156"/>
      <c r="D894" s="37"/>
      <c r="E894" s="37"/>
      <c r="F894" s="31"/>
      <c r="G894" s="31"/>
      <c r="H894" s="30"/>
      <c r="I894" s="29"/>
    </row>
    <row r="895" spans="3:9" x14ac:dyDescent="0.4">
      <c r="C895" s="156"/>
      <c r="D895" s="37"/>
      <c r="E895" s="37"/>
      <c r="F895" s="31"/>
      <c r="G895" s="31"/>
      <c r="H895" s="30"/>
      <c r="I895" s="29"/>
    </row>
    <row r="896" spans="3:9" x14ac:dyDescent="0.4">
      <c r="C896" s="156"/>
      <c r="D896" s="37"/>
      <c r="E896" s="37"/>
      <c r="F896" s="31"/>
      <c r="G896" s="31"/>
      <c r="H896" s="30"/>
      <c r="I896" s="29"/>
    </row>
    <row r="897" spans="3:9" x14ac:dyDescent="0.4">
      <c r="C897" s="156"/>
      <c r="D897" s="37"/>
      <c r="E897" s="37"/>
      <c r="F897" s="31"/>
      <c r="G897" s="31"/>
      <c r="H897" s="30"/>
      <c r="I897" s="29"/>
    </row>
    <row r="898" spans="3:9" x14ac:dyDescent="0.4">
      <c r="C898" s="156"/>
      <c r="D898" s="37"/>
      <c r="E898" s="37"/>
      <c r="F898" s="31"/>
      <c r="G898" s="31"/>
      <c r="H898" s="30"/>
      <c r="I898" s="29"/>
    </row>
    <row r="899" spans="3:9" x14ac:dyDescent="0.4">
      <c r="C899" s="156"/>
      <c r="D899" s="37"/>
      <c r="E899" s="37"/>
      <c r="F899" s="31"/>
      <c r="G899" s="31"/>
      <c r="H899" s="30"/>
      <c r="I899" s="29"/>
    </row>
    <row r="900" spans="3:9" x14ac:dyDescent="0.4">
      <c r="C900" s="156"/>
      <c r="D900" s="37"/>
      <c r="E900" s="37"/>
      <c r="F900" s="31"/>
      <c r="G900" s="31"/>
      <c r="H900" s="30"/>
      <c r="I900" s="29"/>
    </row>
    <row r="901" spans="3:9" x14ac:dyDescent="0.4">
      <c r="C901" s="156"/>
      <c r="D901" s="37"/>
      <c r="E901" s="37"/>
      <c r="F901" s="31"/>
      <c r="G901" s="31"/>
      <c r="H901" s="30"/>
      <c r="I901" s="29"/>
    </row>
    <row r="902" spans="3:9" x14ac:dyDescent="0.4">
      <c r="C902" s="156"/>
      <c r="D902" s="37"/>
      <c r="E902" s="37"/>
      <c r="F902" s="31"/>
      <c r="G902" s="31"/>
      <c r="H902" s="30"/>
      <c r="I902" s="29"/>
    </row>
    <row r="903" spans="3:9" x14ac:dyDescent="0.4">
      <c r="C903" s="156"/>
      <c r="D903" s="37"/>
      <c r="E903" s="37"/>
      <c r="F903" s="31"/>
      <c r="G903" s="31"/>
      <c r="H903" s="30"/>
      <c r="I903" s="29"/>
    </row>
    <row r="904" spans="3:9" x14ac:dyDescent="0.4">
      <c r="C904" s="156"/>
      <c r="D904" s="37"/>
      <c r="E904" s="37"/>
      <c r="F904" s="31"/>
      <c r="G904" s="31"/>
      <c r="H904" s="30"/>
      <c r="I904" s="29"/>
    </row>
    <row r="905" spans="3:9" x14ac:dyDescent="0.4">
      <c r="C905" s="156"/>
      <c r="D905" s="37"/>
      <c r="E905" s="37"/>
      <c r="F905" s="31"/>
      <c r="G905" s="31"/>
      <c r="H905" s="30"/>
      <c r="I905" s="29"/>
    </row>
    <row r="906" spans="3:9" x14ac:dyDescent="0.4">
      <c r="C906" s="156"/>
      <c r="D906" s="37"/>
      <c r="E906" s="37"/>
      <c r="F906" s="31"/>
      <c r="G906" s="31"/>
      <c r="H906" s="30"/>
      <c r="I906" s="29"/>
    </row>
    <row r="907" spans="3:9" x14ac:dyDescent="0.4">
      <c r="C907" s="156"/>
      <c r="D907" s="37"/>
      <c r="E907" s="37"/>
      <c r="F907" s="31"/>
      <c r="G907" s="31"/>
      <c r="H907" s="30"/>
      <c r="I907" s="29"/>
    </row>
    <row r="908" spans="3:9" x14ac:dyDescent="0.4">
      <c r="C908" s="156"/>
      <c r="D908" s="37"/>
      <c r="E908" s="37"/>
      <c r="F908" s="31"/>
      <c r="G908" s="31"/>
      <c r="H908" s="30"/>
      <c r="I908" s="29"/>
    </row>
    <row r="909" spans="3:9" x14ac:dyDescent="0.4">
      <c r="C909" s="156"/>
      <c r="D909" s="37"/>
      <c r="E909" s="37"/>
      <c r="F909" s="31"/>
      <c r="G909" s="31"/>
      <c r="H909" s="30"/>
      <c r="I909" s="29"/>
    </row>
    <row r="910" spans="3:9" x14ac:dyDescent="0.4">
      <c r="C910" s="156"/>
      <c r="D910" s="37"/>
      <c r="E910" s="37"/>
      <c r="F910" s="31"/>
      <c r="G910" s="31"/>
      <c r="H910" s="30"/>
      <c r="I910" s="29"/>
    </row>
    <row r="911" spans="3:9" x14ac:dyDescent="0.4">
      <c r="C911" s="156"/>
      <c r="D911" s="37"/>
      <c r="E911" s="37"/>
      <c r="F911" s="31"/>
      <c r="G911" s="31"/>
      <c r="H911" s="30"/>
      <c r="I911" s="29"/>
    </row>
    <row r="912" spans="3:9" x14ac:dyDescent="0.4">
      <c r="C912" s="156"/>
      <c r="D912" s="37"/>
      <c r="E912" s="37"/>
      <c r="F912" s="31"/>
      <c r="G912" s="31"/>
      <c r="H912" s="30"/>
      <c r="I912" s="29"/>
    </row>
    <row r="913" spans="3:9" x14ac:dyDescent="0.4">
      <c r="C913" s="156"/>
      <c r="D913" s="37"/>
      <c r="E913" s="37"/>
      <c r="F913" s="31"/>
      <c r="G913" s="31"/>
      <c r="H913" s="30"/>
      <c r="I913" s="29"/>
    </row>
    <row r="914" spans="3:9" x14ac:dyDescent="0.4">
      <c r="C914" s="156"/>
      <c r="D914" s="37"/>
      <c r="E914" s="37"/>
      <c r="F914" s="31"/>
      <c r="G914" s="31"/>
      <c r="H914" s="30"/>
      <c r="I914" s="29"/>
    </row>
    <row r="915" spans="3:9" x14ac:dyDescent="0.4">
      <c r="C915" s="156"/>
      <c r="D915" s="37"/>
      <c r="E915" s="37"/>
      <c r="F915" s="31"/>
      <c r="G915" s="31"/>
      <c r="H915" s="30"/>
      <c r="I915" s="29"/>
    </row>
    <row r="916" spans="3:9" x14ac:dyDescent="0.4">
      <c r="C916" s="156"/>
      <c r="D916" s="37"/>
      <c r="E916" s="37"/>
      <c r="F916" s="31"/>
      <c r="G916" s="31"/>
      <c r="H916" s="30"/>
      <c r="I916" s="29"/>
    </row>
    <row r="917" spans="3:9" x14ac:dyDescent="0.4">
      <c r="C917" s="156"/>
      <c r="D917" s="37"/>
      <c r="E917" s="37"/>
      <c r="F917" s="31"/>
      <c r="G917" s="31"/>
      <c r="H917" s="30"/>
      <c r="I917" s="29"/>
    </row>
    <row r="918" spans="3:9" x14ac:dyDescent="0.4">
      <c r="C918" s="156"/>
      <c r="D918" s="37"/>
      <c r="E918" s="37"/>
      <c r="F918" s="31"/>
      <c r="G918" s="31"/>
      <c r="H918" s="30"/>
      <c r="I918" s="29"/>
    </row>
    <row r="919" spans="3:9" x14ac:dyDescent="0.4">
      <c r="C919" s="156"/>
      <c r="D919" s="37"/>
      <c r="E919" s="37"/>
      <c r="F919" s="31"/>
      <c r="G919" s="31"/>
      <c r="H919" s="30"/>
      <c r="I919" s="29"/>
    </row>
    <row r="920" spans="3:9" x14ac:dyDescent="0.4">
      <c r="C920" s="156"/>
      <c r="D920" s="37"/>
      <c r="E920" s="37"/>
      <c r="F920" s="31"/>
      <c r="G920" s="31"/>
      <c r="H920" s="30"/>
      <c r="I920" s="29"/>
    </row>
    <row r="921" spans="3:9" x14ac:dyDescent="0.4">
      <c r="C921" s="156"/>
      <c r="D921" s="37"/>
      <c r="E921" s="37"/>
      <c r="F921" s="31"/>
      <c r="G921" s="31"/>
      <c r="H921" s="30"/>
      <c r="I921" s="29"/>
    </row>
    <row r="922" spans="3:9" x14ac:dyDescent="0.4">
      <c r="C922" s="156"/>
      <c r="D922" s="37"/>
      <c r="E922" s="37"/>
      <c r="F922" s="31"/>
      <c r="G922" s="31"/>
      <c r="H922" s="30"/>
      <c r="I922" s="29"/>
    </row>
    <row r="923" spans="3:9" x14ac:dyDescent="0.4">
      <c r="C923" s="156"/>
      <c r="D923" s="37"/>
      <c r="E923" s="37"/>
      <c r="F923" s="31"/>
      <c r="G923" s="31"/>
      <c r="H923" s="30"/>
      <c r="I923" s="29"/>
    </row>
    <row r="924" spans="3:9" x14ac:dyDescent="0.4">
      <c r="C924" s="156"/>
      <c r="D924" s="37"/>
      <c r="E924" s="37"/>
      <c r="F924" s="31"/>
      <c r="G924" s="31"/>
      <c r="H924" s="30"/>
      <c r="I924" s="29"/>
    </row>
    <row r="925" spans="3:9" x14ac:dyDescent="0.4">
      <c r="C925" s="156"/>
      <c r="D925" s="37"/>
      <c r="E925" s="37"/>
      <c r="F925" s="31"/>
      <c r="G925" s="31"/>
      <c r="H925" s="30"/>
      <c r="I925" s="29"/>
    </row>
    <row r="926" spans="3:9" x14ac:dyDescent="0.4">
      <c r="C926" s="156"/>
      <c r="D926" s="37"/>
      <c r="E926" s="37"/>
      <c r="F926" s="31"/>
      <c r="G926" s="31"/>
      <c r="H926" s="30"/>
      <c r="I926" s="29"/>
    </row>
    <row r="927" spans="3:9" x14ac:dyDescent="0.4">
      <c r="C927" s="156"/>
      <c r="D927" s="37"/>
      <c r="E927" s="37"/>
      <c r="F927" s="31"/>
      <c r="G927" s="31"/>
      <c r="H927" s="30"/>
      <c r="I927" s="29"/>
    </row>
    <row r="928" spans="3:9" x14ac:dyDescent="0.4">
      <c r="C928" s="156"/>
      <c r="D928" s="37"/>
      <c r="E928" s="37"/>
      <c r="F928" s="31"/>
      <c r="G928" s="31"/>
      <c r="H928" s="30"/>
      <c r="I928" s="29"/>
    </row>
    <row r="929" spans="3:9" x14ac:dyDescent="0.4">
      <c r="C929" s="156"/>
      <c r="D929" s="37"/>
      <c r="E929" s="37"/>
      <c r="F929" s="31"/>
      <c r="G929" s="31"/>
      <c r="H929" s="30"/>
      <c r="I929" s="29"/>
    </row>
    <row r="930" spans="3:9" x14ac:dyDescent="0.4">
      <c r="C930" s="156"/>
      <c r="D930" s="37"/>
      <c r="E930" s="37"/>
      <c r="F930" s="31"/>
      <c r="G930" s="31"/>
      <c r="H930" s="30"/>
      <c r="I930" s="29"/>
    </row>
    <row r="931" spans="3:9" x14ac:dyDescent="0.4">
      <c r="C931" s="156"/>
      <c r="D931" s="37"/>
      <c r="E931" s="37"/>
      <c r="F931" s="31"/>
      <c r="G931" s="31"/>
      <c r="H931" s="30"/>
      <c r="I931" s="29"/>
    </row>
    <row r="932" spans="3:9" x14ac:dyDescent="0.4">
      <c r="C932" s="156"/>
      <c r="D932" s="37"/>
      <c r="E932" s="37"/>
      <c r="F932" s="31"/>
      <c r="G932" s="31"/>
      <c r="H932" s="30"/>
      <c r="I932" s="29"/>
    </row>
    <row r="933" spans="3:9" x14ac:dyDescent="0.4">
      <c r="C933" s="156"/>
      <c r="D933" s="37"/>
      <c r="E933" s="37"/>
      <c r="F933" s="31"/>
      <c r="G933" s="31"/>
      <c r="H933" s="30"/>
      <c r="I933" s="29"/>
    </row>
    <row r="934" spans="3:9" x14ac:dyDescent="0.4">
      <c r="C934" s="156"/>
      <c r="D934" s="37"/>
      <c r="E934" s="37"/>
      <c r="F934" s="31"/>
      <c r="G934" s="31"/>
      <c r="H934" s="30"/>
      <c r="I934" s="29"/>
    </row>
    <row r="935" spans="3:9" x14ac:dyDescent="0.4">
      <c r="C935" s="156"/>
      <c r="D935" s="37"/>
      <c r="E935" s="37"/>
      <c r="F935" s="31"/>
      <c r="G935" s="31"/>
      <c r="H935" s="30"/>
      <c r="I935" s="29"/>
    </row>
    <row r="936" spans="3:9" x14ac:dyDescent="0.4">
      <c r="C936" s="156"/>
      <c r="D936" s="37"/>
      <c r="E936" s="37"/>
      <c r="F936" s="31"/>
      <c r="G936" s="31"/>
      <c r="H936" s="30"/>
      <c r="I936" s="29"/>
    </row>
    <row r="937" spans="3:9" x14ac:dyDescent="0.4">
      <c r="C937" s="156"/>
      <c r="D937" s="37"/>
      <c r="E937" s="37"/>
      <c r="F937" s="31"/>
      <c r="G937" s="31"/>
      <c r="H937" s="30"/>
      <c r="I937" s="29"/>
    </row>
    <row r="938" spans="3:9" x14ac:dyDescent="0.4">
      <c r="C938" s="156"/>
      <c r="D938" s="37"/>
      <c r="E938" s="37"/>
      <c r="F938" s="31"/>
      <c r="G938" s="31"/>
      <c r="H938" s="30"/>
      <c r="I938" s="29"/>
    </row>
    <row r="939" spans="3:9" x14ac:dyDescent="0.4">
      <c r="C939" s="156"/>
      <c r="D939" s="37"/>
      <c r="E939" s="37"/>
      <c r="F939" s="31"/>
      <c r="G939" s="31"/>
      <c r="H939" s="30"/>
      <c r="I939" s="29"/>
    </row>
    <row r="940" spans="3:9" x14ac:dyDescent="0.4">
      <c r="C940" s="156"/>
      <c r="D940" s="37"/>
      <c r="E940" s="37"/>
      <c r="F940" s="31"/>
      <c r="G940" s="31"/>
      <c r="H940" s="30"/>
      <c r="I940" s="29"/>
    </row>
    <row r="941" spans="3:9" x14ac:dyDescent="0.4">
      <c r="C941" s="156"/>
      <c r="D941" s="37"/>
      <c r="E941" s="37"/>
      <c r="F941" s="31"/>
      <c r="G941" s="31"/>
      <c r="H941" s="30"/>
      <c r="I941" s="29"/>
    </row>
    <row r="942" spans="3:9" x14ac:dyDescent="0.4">
      <c r="C942" s="156"/>
      <c r="D942" s="37"/>
      <c r="E942" s="37"/>
      <c r="F942" s="31"/>
      <c r="G942" s="31"/>
      <c r="H942" s="30"/>
      <c r="I942" s="29"/>
    </row>
    <row r="943" spans="3:9" x14ac:dyDescent="0.4">
      <c r="C943" s="156"/>
      <c r="D943" s="37"/>
      <c r="E943" s="37"/>
      <c r="F943" s="31"/>
      <c r="G943" s="31"/>
      <c r="H943" s="30"/>
      <c r="I943" s="29"/>
    </row>
    <row r="944" spans="3:9" x14ac:dyDescent="0.4">
      <c r="C944" s="156"/>
      <c r="D944" s="37"/>
      <c r="E944" s="37"/>
      <c r="F944" s="31"/>
      <c r="G944" s="31"/>
      <c r="H944" s="30"/>
      <c r="I944" s="29"/>
    </row>
    <row r="945" spans="3:9" x14ac:dyDescent="0.4">
      <c r="C945" s="156"/>
      <c r="D945" s="37"/>
      <c r="E945" s="37"/>
      <c r="F945" s="31"/>
      <c r="G945" s="31"/>
      <c r="H945" s="30"/>
      <c r="I945" s="29"/>
    </row>
    <row r="946" spans="3:9" x14ac:dyDescent="0.4">
      <c r="C946" s="156"/>
      <c r="D946" s="37"/>
      <c r="E946" s="37"/>
      <c r="F946" s="31"/>
      <c r="G946" s="31"/>
      <c r="H946" s="30"/>
      <c r="I946" s="29"/>
    </row>
    <row r="947" spans="3:9" x14ac:dyDescent="0.4">
      <c r="C947" s="156"/>
      <c r="D947" s="37"/>
      <c r="E947" s="37"/>
      <c r="F947" s="31"/>
      <c r="G947" s="31"/>
      <c r="H947" s="30"/>
      <c r="I947" s="29"/>
    </row>
    <row r="948" spans="3:9" x14ac:dyDescent="0.4">
      <c r="C948" s="156"/>
      <c r="D948" s="37"/>
      <c r="E948" s="37"/>
      <c r="F948" s="31"/>
      <c r="G948" s="31"/>
      <c r="H948" s="30"/>
      <c r="I948" s="29"/>
    </row>
    <row r="949" spans="3:9" x14ac:dyDescent="0.4">
      <c r="C949" s="156"/>
      <c r="D949" s="37"/>
      <c r="E949" s="37"/>
      <c r="F949" s="31"/>
      <c r="G949" s="31"/>
      <c r="H949" s="30"/>
      <c r="I949" s="29"/>
    </row>
    <row r="950" spans="3:9" x14ac:dyDescent="0.4">
      <c r="C950" s="156"/>
      <c r="D950" s="37"/>
      <c r="E950" s="37"/>
      <c r="F950" s="31"/>
      <c r="G950" s="31"/>
      <c r="H950" s="30"/>
      <c r="I950" s="29"/>
    </row>
    <row r="951" spans="3:9" x14ac:dyDescent="0.4">
      <c r="C951" s="156"/>
      <c r="D951" s="37"/>
      <c r="E951" s="37"/>
      <c r="F951" s="31"/>
      <c r="G951" s="31"/>
      <c r="H951" s="30"/>
      <c r="I951" s="29"/>
    </row>
    <row r="952" spans="3:9" x14ac:dyDescent="0.4">
      <c r="C952" s="156"/>
      <c r="D952" s="37"/>
      <c r="E952" s="37"/>
      <c r="F952" s="31"/>
      <c r="G952" s="31"/>
      <c r="H952" s="30"/>
      <c r="I952" s="29"/>
    </row>
    <row r="953" spans="3:9" x14ac:dyDescent="0.4">
      <c r="C953" s="156"/>
      <c r="D953" s="37"/>
      <c r="E953" s="37"/>
      <c r="F953" s="31"/>
      <c r="G953" s="31"/>
      <c r="H953" s="30"/>
      <c r="I953" s="29"/>
    </row>
    <row r="954" spans="3:9" x14ac:dyDescent="0.4">
      <c r="C954" s="156"/>
      <c r="D954" s="37"/>
      <c r="E954" s="37"/>
      <c r="F954" s="31"/>
      <c r="G954" s="31"/>
      <c r="H954" s="30"/>
      <c r="I954" s="29"/>
    </row>
    <row r="955" spans="3:9" x14ac:dyDescent="0.4">
      <c r="C955" s="156"/>
      <c r="D955" s="37"/>
      <c r="E955" s="37"/>
      <c r="F955" s="31"/>
      <c r="G955" s="31"/>
      <c r="H955" s="30"/>
      <c r="I955" s="29"/>
    </row>
    <row r="956" spans="3:9" x14ac:dyDescent="0.4">
      <c r="C956" s="156"/>
      <c r="D956" s="37"/>
      <c r="E956" s="37"/>
      <c r="F956" s="31"/>
      <c r="G956" s="31"/>
      <c r="H956" s="30"/>
      <c r="I956" s="29"/>
    </row>
    <row r="957" spans="3:9" x14ac:dyDescent="0.4">
      <c r="C957" s="156"/>
      <c r="D957" s="37"/>
      <c r="E957" s="37"/>
      <c r="F957" s="31"/>
      <c r="G957" s="31"/>
      <c r="H957" s="30"/>
      <c r="I957" s="29"/>
    </row>
    <row r="958" spans="3:9" x14ac:dyDescent="0.4">
      <c r="C958" s="156"/>
      <c r="D958" s="37"/>
      <c r="E958" s="37"/>
      <c r="F958" s="31"/>
      <c r="G958" s="31"/>
      <c r="H958" s="30"/>
      <c r="I958" s="29"/>
    </row>
    <row r="959" spans="3:9" x14ac:dyDescent="0.4">
      <c r="C959" s="156"/>
      <c r="D959" s="37"/>
      <c r="E959" s="37"/>
      <c r="F959" s="31"/>
      <c r="G959" s="31"/>
      <c r="H959" s="30"/>
      <c r="I959" s="29"/>
    </row>
    <row r="960" spans="3:9" x14ac:dyDescent="0.4">
      <c r="C960" s="156"/>
      <c r="D960" s="37"/>
      <c r="E960" s="37"/>
      <c r="F960" s="31"/>
      <c r="G960" s="31"/>
      <c r="H960" s="30"/>
      <c r="I960" s="29"/>
    </row>
    <row r="961" spans="3:9" x14ac:dyDescent="0.4">
      <c r="C961" s="156"/>
      <c r="D961" s="37"/>
      <c r="E961" s="37"/>
      <c r="F961" s="31"/>
      <c r="G961" s="31"/>
      <c r="H961" s="30"/>
      <c r="I961" s="29"/>
    </row>
    <row r="962" spans="3:9" x14ac:dyDescent="0.4">
      <c r="C962" s="156"/>
      <c r="D962" s="37"/>
      <c r="E962" s="37"/>
      <c r="F962" s="31"/>
      <c r="G962" s="31"/>
      <c r="H962" s="30"/>
      <c r="I962" s="29"/>
    </row>
    <row r="963" spans="3:9" x14ac:dyDescent="0.4">
      <c r="C963" s="156"/>
      <c r="D963" s="37"/>
      <c r="E963" s="37"/>
      <c r="F963" s="31"/>
      <c r="G963" s="31"/>
      <c r="H963" s="30"/>
      <c r="I963" s="29"/>
    </row>
    <row r="964" spans="3:9" x14ac:dyDescent="0.4">
      <c r="C964" s="156"/>
      <c r="D964" s="37"/>
      <c r="E964" s="37"/>
      <c r="F964" s="31"/>
      <c r="G964" s="31"/>
      <c r="H964" s="30"/>
      <c r="I964" s="29"/>
    </row>
    <row r="965" spans="3:9" x14ac:dyDescent="0.4">
      <c r="C965" s="156"/>
      <c r="D965" s="37"/>
      <c r="E965" s="37"/>
      <c r="F965" s="31"/>
      <c r="G965" s="31"/>
      <c r="H965" s="30"/>
      <c r="I965" s="29"/>
    </row>
    <row r="966" spans="3:9" x14ac:dyDescent="0.4">
      <c r="C966" s="156"/>
      <c r="D966" s="37"/>
      <c r="E966" s="37"/>
      <c r="F966" s="31"/>
      <c r="G966" s="31"/>
      <c r="H966" s="30"/>
      <c r="I966" s="29"/>
    </row>
    <row r="967" spans="3:9" x14ac:dyDescent="0.4">
      <c r="C967" s="156"/>
      <c r="D967" s="37"/>
      <c r="E967" s="37"/>
      <c r="F967" s="31"/>
      <c r="G967" s="31"/>
      <c r="H967" s="30"/>
      <c r="I967" s="29"/>
    </row>
    <row r="968" spans="3:9" x14ac:dyDescent="0.4">
      <c r="C968" s="156"/>
      <c r="D968" s="37"/>
      <c r="E968" s="37"/>
      <c r="F968" s="31"/>
      <c r="G968" s="31"/>
      <c r="H968" s="30"/>
      <c r="I968" s="29"/>
    </row>
    <row r="969" spans="3:9" x14ac:dyDescent="0.4">
      <c r="C969" s="156"/>
      <c r="D969" s="37"/>
      <c r="E969" s="37"/>
      <c r="F969" s="31"/>
      <c r="G969" s="31"/>
      <c r="H969" s="30"/>
      <c r="I969" s="29"/>
    </row>
    <row r="970" spans="3:9" x14ac:dyDescent="0.4">
      <c r="C970" s="156"/>
      <c r="D970" s="37"/>
      <c r="E970" s="37"/>
      <c r="F970" s="31"/>
      <c r="G970" s="31"/>
      <c r="H970" s="30"/>
      <c r="I970" s="29"/>
    </row>
    <row r="971" spans="3:9" x14ac:dyDescent="0.4">
      <c r="C971" s="156"/>
      <c r="D971" s="37"/>
      <c r="E971" s="37"/>
      <c r="F971" s="31"/>
      <c r="G971" s="31"/>
      <c r="H971" s="30"/>
      <c r="I971" s="29"/>
    </row>
    <row r="972" spans="3:9" x14ac:dyDescent="0.4">
      <c r="C972" s="156"/>
      <c r="D972" s="37"/>
      <c r="E972" s="37"/>
      <c r="F972" s="31"/>
      <c r="G972" s="31"/>
      <c r="H972" s="30"/>
      <c r="I972" s="29"/>
    </row>
    <row r="973" spans="3:9" x14ac:dyDescent="0.4">
      <c r="C973" s="156"/>
      <c r="D973" s="37"/>
      <c r="E973" s="37"/>
      <c r="F973" s="31"/>
      <c r="G973" s="31"/>
      <c r="H973" s="30"/>
      <c r="I973" s="29"/>
    </row>
    <row r="974" spans="3:9" x14ac:dyDescent="0.4">
      <c r="C974" s="156"/>
      <c r="D974" s="37"/>
      <c r="E974" s="37"/>
      <c r="F974" s="31"/>
      <c r="G974" s="31"/>
      <c r="H974" s="30"/>
      <c r="I974" s="29"/>
    </row>
    <row r="975" spans="3:9" x14ac:dyDescent="0.4">
      <c r="C975" s="156"/>
      <c r="D975" s="37"/>
      <c r="E975" s="37"/>
      <c r="F975" s="31"/>
      <c r="G975" s="31"/>
      <c r="H975" s="30"/>
      <c r="I975" s="29"/>
    </row>
    <row r="976" spans="3:9" x14ac:dyDescent="0.4">
      <c r="C976" s="156"/>
      <c r="D976" s="37"/>
      <c r="E976" s="37"/>
      <c r="F976" s="31"/>
      <c r="G976" s="31"/>
      <c r="H976" s="30"/>
      <c r="I976" s="29"/>
    </row>
    <row r="977" spans="3:9" x14ac:dyDescent="0.4">
      <c r="C977" s="156"/>
      <c r="D977" s="37"/>
      <c r="E977" s="37"/>
      <c r="F977" s="31"/>
      <c r="G977" s="31"/>
      <c r="H977" s="30"/>
      <c r="I977" s="29"/>
    </row>
    <row r="978" spans="3:9" x14ac:dyDescent="0.4">
      <c r="C978" s="156"/>
      <c r="D978" s="37"/>
      <c r="E978" s="37"/>
      <c r="F978" s="31"/>
      <c r="G978" s="31"/>
      <c r="H978" s="30"/>
      <c r="I978" s="29"/>
    </row>
    <row r="979" spans="3:9" x14ac:dyDescent="0.4">
      <c r="C979" s="156"/>
      <c r="D979" s="37"/>
      <c r="E979" s="37"/>
      <c r="F979" s="31"/>
      <c r="G979" s="31"/>
      <c r="H979" s="30"/>
      <c r="I979" s="29"/>
    </row>
    <row r="980" spans="3:9" x14ac:dyDescent="0.4">
      <c r="C980" s="156"/>
      <c r="D980" s="37"/>
      <c r="E980" s="37"/>
      <c r="F980" s="31"/>
      <c r="G980" s="31"/>
      <c r="H980" s="30"/>
      <c r="I980" s="29"/>
    </row>
    <row r="981" spans="3:9" x14ac:dyDescent="0.4">
      <c r="C981" s="156"/>
      <c r="D981" s="37"/>
      <c r="E981" s="37"/>
      <c r="F981" s="31"/>
      <c r="G981" s="31"/>
      <c r="H981" s="30"/>
      <c r="I981" s="29"/>
    </row>
    <row r="982" spans="3:9" x14ac:dyDescent="0.4">
      <c r="C982" s="156"/>
      <c r="D982" s="37"/>
      <c r="E982" s="37"/>
      <c r="F982" s="31"/>
      <c r="G982" s="31"/>
      <c r="H982" s="30"/>
      <c r="I982" s="29"/>
    </row>
    <row r="983" spans="3:9" x14ac:dyDescent="0.4">
      <c r="C983" s="156"/>
      <c r="D983" s="37"/>
      <c r="E983" s="37"/>
      <c r="F983" s="31"/>
      <c r="G983" s="31"/>
      <c r="H983" s="30"/>
      <c r="I983" s="29"/>
    </row>
    <row r="984" spans="3:9" x14ac:dyDescent="0.4">
      <c r="C984" s="156"/>
      <c r="D984" s="37"/>
      <c r="E984" s="37"/>
      <c r="F984" s="31"/>
      <c r="G984" s="31"/>
      <c r="H984" s="30"/>
      <c r="I984" s="29"/>
    </row>
    <row r="985" spans="3:9" x14ac:dyDescent="0.4">
      <c r="C985" s="156"/>
      <c r="D985" s="37"/>
      <c r="E985" s="37"/>
      <c r="F985" s="31"/>
      <c r="G985" s="31"/>
      <c r="H985" s="30"/>
      <c r="I985" s="29"/>
    </row>
    <row r="986" spans="3:9" x14ac:dyDescent="0.4">
      <c r="C986" s="156"/>
      <c r="D986" s="37"/>
      <c r="E986" s="37"/>
      <c r="F986" s="31"/>
      <c r="G986" s="31"/>
      <c r="H986" s="30"/>
      <c r="I986" s="29"/>
    </row>
    <row r="987" spans="3:9" x14ac:dyDescent="0.4">
      <c r="C987" s="156"/>
      <c r="D987" s="37"/>
      <c r="E987" s="37"/>
      <c r="F987" s="31"/>
      <c r="G987" s="31"/>
      <c r="H987" s="30"/>
      <c r="I987" s="29"/>
    </row>
    <row r="988" spans="3:9" x14ac:dyDescent="0.4">
      <c r="C988" s="156"/>
      <c r="D988" s="37"/>
      <c r="E988" s="37"/>
      <c r="F988" s="31"/>
      <c r="G988" s="31"/>
      <c r="H988" s="30"/>
      <c r="I988" s="29"/>
    </row>
    <row r="989" spans="3:9" x14ac:dyDescent="0.4">
      <c r="C989" s="156"/>
      <c r="D989" s="37"/>
      <c r="E989" s="37"/>
      <c r="F989" s="31"/>
      <c r="G989" s="31"/>
      <c r="H989" s="30"/>
      <c r="I989" s="29"/>
    </row>
    <row r="990" spans="3:9" x14ac:dyDescent="0.4">
      <c r="C990" s="156"/>
      <c r="D990" s="37"/>
      <c r="E990" s="37"/>
      <c r="F990" s="31"/>
      <c r="G990" s="31"/>
      <c r="H990" s="30"/>
      <c r="I990" s="29"/>
    </row>
    <row r="991" spans="3:9" x14ac:dyDescent="0.4">
      <c r="C991" s="156"/>
      <c r="D991" s="37"/>
      <c r="E991" s="37"/>
      <c r="F991" s="31"/>
      <c r="G991" s="31"/>
      <c r="H991" s="30"/>
      <c r="I991" s="29"/>
    </row>
    <row r="992" spans="3:9" x14ac:dyDescent="0.4">
      <c r="C992" s="156"/>
      <c r="D992" s="37"/>
      <c r="E992" s="37"/>
      <c r="F992" s="31"/>
      <c r="G992" s="31"/>
      <c r="H992" s="30"/>
      <c r="I992" s="29"/>
    </row>
    <row r="993" spans="3:9" x14ac:dyDescent="0.4">
      <c r="C993" s="156"/>
      <c r="D993" s="37"/>
      <c r="E993" s="37"/>
      <c r="F993" s="31"/>
      <c r="G993" s="31"/>
      <c r="H993" s="30"/>
      <c r="I993" s="29"/>
    </row>
    <row r="994" spans="3:9" x14ac:dyDescent="0.4">
      <c r="C994" s="156"/>
      <c r="D994" s="37"/>
      <c r="E994" s="37"/>
      <c r="F994" s="31"/>
      <c r="G994" s="31"/>
      <c r="H994" s="30"/>
      <c r="I994" s="29"/>
    </row>
    <row r="995" spans="3:9" x14ac:dyDescent="0.4">
      <c r="C995" s="156"/>
      <c r="D995" s="37"/>
      <c r="E995" s="37"/>
      <c r="F995" s="31"/>
      <c r="G995" s="31"/>
      <c r="H995" s="30"/>
      <c r="I995" s="29"/>
    </row>
    <row r="996" spans="3:9" x14ac:dyDescent="0.4">
      <c r="C996" s="156"/>
      <c r="D996" s="37"/>
      <c r="E996" s="37"/>
      <c r="F996" s="31"/>
      <c r="G996" s="31"/>
      <c r="H996" s="30"/>
      <c r="I996" s="29"/>
    </row>
    <row r="997" spans="3:9" x14ac:dyDescent="0.4">
      <c r="C997" s="156"/>
      <c r="D997" s="37"/>
      <c r="E997" s="37"/>
      <c r="F997" s="31"/>
      <c r="G997" s="31"/>
      <c r="H997" s="30"/>
      <c r="I997" s="29"/>
    </row>
    <row r="998" spans="3:9" x14ac:dyDescent="0.4">
      <c r="C998" s="156"/>
      <c r="D998" s="37"/>
      <c r="E998" s="37"/>
      <c r="F998" s="31"/>
      <c r="G998" s="31"/>
      <c r="H998" s="30"/>
      <c r="I998" s="29"/>
    </row>
    <row r="999" spans="3:9" x14ac:dyDescent="0.4">
      <c r="C999" s="156"/>
      <c r="D999" s="37"/>
      <c r="E999" s="37"/>
      <c r="F999" s="31"/>
      <c r="G999" s="31"/>
      <c r="H999" s="30"/>
      <c r="I999" s="29"/>
    </row>
    <row r="1000" spans="3:9" x14ac:dyDescent="0.4">
      <c r="C1000" s="156"/>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G22" sqref="G22"/>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8" t="s">
        <v>245</v>
      </c>
      <c r="F1" s="338" t="s">
        <v>246</v>
      </c>
      <c r="G1" s="338" t="s">
        <v>247</v>
      </c>
      <c r="H1" s="339" t="s">
        <v>248</v>
      </c>
      <c r="I1" s="339" t="s">
        <v>249</v>
      </c>
      <c r="J1" s="339" t="s">
        <v>250</v>
      </c>
      <c r="K1" s="337" t="s">
        <v>248</v>
      </c>
      <c r="L1" s="337" t="s">
        <v>249</v>
      </c>
      <c r="M1" s="337" t="s">
        <v>250</v>
      </c>
      <c r="N1" s="5" t="s">
        <v>251</v>
      </c>
      <c r="O1" s="5" t="s">
        <v>252</v>
      </c>
      <c r="P1" s="5" t="s">
        <v>253</v>
      </c>
      <c r="Q1" s="5" t="s">
        <v>254</v>
      </c>
      <c r="R1" s="5" t="s">
        <v>255</v>
      </c>
      <c r="S1" s="5" t="s">
        <v>256</v>
      </c>
      <c r="T1" s="7" t="s">
        <v>257</v>
      </c>
      <c r="U1" s="5" t="s">
        <v>258</v>
      </c>
      <c r="V1" s="5"/>
      <c r="W1" s="244"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c r="B49" s="11"/>
      <c r="C49" s="11"/>
      <c r="D49" s="11"/>
      <c r="E49" s="11"/>
      <c r="F49" s="11"/>
      <c r="G49" s="1"/>
      <c r="H49" s="1"/>
      <c r="I49" s="1"/>
      <c r="J49" s="6"/>
      <c r="K49" s="1"/>
      <c r="L49" s="1"/>
      <c r="M49" s="1"/>
      <c r="U49" s="1" t="s">
        <v>364</v>
      </c>
      <c r="V49" s="1"/>
    </row>
    <row r="50" spans="1:22" x14ac:dyDescent="0.3">
      <c r="A50" s="11"/>
      <c r="B50" s="11"/>
      <c r="C50" s="11"/>
      <c r="D50" s="11"/>
      <c r="E50" s="11"/>
      <c r="F50" s="11"/>
      <c r="G50" s="1"/>
      <c r="H50" s="1"/>
      <c r="I50" s="1"/>
      <c r="J50" s="6"/>
      <c r="K50" s="1"/>
      <c r="L50" s="1"/>
      <c r="M50" s="1"/>
      <c r="U50" s="1" t="s">
        <v>365</v>
      </c>
      <c r="V50" s="1"/>
    </row>
    <row r="51" spans="1:22" x14ac:dyDescent="0.3">
      <c r="A51" s="11"/>
      <c r="B51" s="11"/>
      <c r="C51" s="11"/>
      <c r="D51" s="11"/>
      <c r="E51" s="11"/>
      <c r="F51" s="11"/>
      <c r="G51" s="1"/>
      <c r="H51" s="1"/>
      <c r="I51" s="1"/>
      <c r="J51" s="6"/>
      <c r="K51" s="1"/>
      <c r="L51" s="1"/>
      <c r="M51" s="1"/>
      <c r="U51" s="1" t="s">
        <v>366</v>
      </c>
      <c r="V51" s="1"/>
    </row>
    <row r="52" spans="1:22" x14ac:dyDescent="0.3">
      <c r="A52" s="11"/>
      <c r="B52" s="11"/>
      <c r="C52" s="11"/>
      <c r="D52" s="11"/>
      <c r="E52" s="11"/>
      <c r="F52" s="11"/>
      <c r="G52" s="1"/>
      <c r="H52" s="1"/>
      <c r="I52" s="1"/>
      <c r="J52" s="6"/>
      <c r="K52" s="1"/>
      <c r="L52" s="1"/>
      <c r="M52" s="1"/>
      <c r="U52" s="1" t="s">
        <v>367</v>
      </c>
      <c r="V52" s="1"/>
    </row>
    <row r="53" spans="1:22" x14ac:dyDescent="0.3">
      <c r="A53" s="11"/>
      <c r="B53" s="11"/>
      <c r="C53" s="11"/>
      <c r="D53" s="11"/>
      <c r="E53" s="11"/>
      <c r="F53" s="11"/>
      <c r="G53" s="1"/>
      <c r="H53" s="1"/>
      <c r="I53" s="1"/>
      <c r="J53" s="6"/>
      <c r="K53" s="1"/>
      <c r="L53" s="1"/>
      <c r="M53" s="1"/>
      <c r="U53" s="1" t="s">
        <v>368</v>
      </c>
      <c r="V53" s="1"/>
    </row>
    <row r="54" spans="1:22" x14ac:dyDescent="0.3">
      <c r="A54" s="11"/>
      <c r="B54" s="11"/>
      <c r="C54" s="11"/>
      <c r="D54" s="11"/>
      <c r="E54" s="11"/>
      <c r="F54" s="11"/>
      <c r="G54" s="1"/>
      <c r="H54" s="1"/>
      <c r="I54" s="1"/>
      <c r="J54" s="6"/>
      <c r="K54" s="1"/>
      <c r="L54" s="1"/>
      <c r="M54" s="1"/>
      <c r="U54" s="1" t="s">
        <v>369</v>
      </c>
      <c r="V54" s="1"/>
    </row>
    <row r="55" spans="1:22" x14ac:dyDescent="0.3">
      <c r="A55" s="11"/>
      <c r="B55" s="11"/>
      <c r="C55" s="11"/>
      <c r="D55" s="11"/>
      <c r="E55" s="11"/>
      <c r="F55" s="11"/>
      <c r="G55" s="1"/>
      <c r="H55" s="1"/>
      <c r="I55" s="1"/>
      <c r="J55" s="6"/>
      <c r="K55" s="1"/>
      <c r="L55" s="1"/>
      <c r="M55" s="1"/>
      <c r="U55" s="1" t="s">
        <v>370</v>
      </c>
      <c r="V55" s="1"/>
    </row>
    <row r="56" spans="1:22" x14ac:dyDescent="0.3">
      <c r="A56" s="11"/>
      <c r="B56" s="11"/>
      <c r="C56" s="11"/>
      <c r="D56" s="11"/>
      <c r="E56" s="11"/>
      <c r="F56" s="11"/>
      <c r="G56" s="1"/>
      <c r="H56" s="1"/>
      <c r="I56" s="1"/>
      <c r="J56" s="6"/>
      <c r="K56" s="1"/>
      <c r="L56" s="1"/>
      <c r="M56" s="1"/>
      <c r="U56" s="1" t="s">
        <v>371</v>
      </c>
      <c r="V56" s="1"/>
    </row>
    <row r="57" spans="1:22" x14ac:dyDescent="0.3">
      <c r="A57" s="11"/>
      <c r="B57" s="11"/>
      <c r="C57" s="11"/>
      <c r="D57" s="11"/>
      <c r="E57" s="11"/>
      <c r="F57" s="11"/>
      <c r="G57" s="1"/>
      <c r="H57" s="1"/>
      <c r="I57" s="1"/>
      <c r="J57" s="6"/>
      <c r="K57" s="1"/>
      <c r="L57" s="1"/>
      <c r="M57" s="1"/>
      <c r="U57" s="1" t="s">
        <v>372</v>
      </c>
      <c r="V57" s="1"/>
    </row>
    <row r="58" spans="1:22" x14ac:dyDescent="0.3">
      <c r="A58" s="11"/>
      <c r="B58" s="11"/>
      <c r="C58" s="11"/>
      <c r="D58" s="11"/>
      <c r="E58" s="11"/>
      <c r="F58" s="11"/>
      <c r="G58" s="1"/>
      <c r="H58" s="1"/>
      <c r="I58" s="1"/>
      <c r="J58" s="6"/>
      <c r="K58" s="1"/>
      <c r="L58" s="1"/>
      <c r="M58" s="1"/>
      <c r="U58" s="1" t="s">
        <v>373</v>
      </c>
      <c r="V58" s="1"/>
    </row>
    <row r="59" spans="1:22" x14ac:dyDescent="0.3">
      <c r="A59" s="11"/>
      <c r="B59" s="11"/>
      <c r="C59" s="11"/>
      <c r="D59" s="11"/>
      <c r="E59" s="11"/>
      <c r="F59" s="11"/>
      <c r="G59" s="1"/>
      <c r="H59" s="1"/>
      <c r="I59" s="1"/>
      <c r="J59" s="6"/>
      <c r="K59" s="1"/>
      <c r="L59" s="1"/>
      <c r="M59" s="1"/>
      <c r="U59" s="1" t="s">
        <v>374</v>
      </c>
      <c r="V59" s="1"/>
    </row>
    <row r="60" spans="1:22" x14ac:dyDescent="0.3">
      <c r="A60" s="11"/>
      <c r="B60" s="11"/>
      <c r="C60" s="11"/>
      <c r="D60" s="11"/>
      <c r="E60" s="11"/>
      <c r="F60" s="11"/>
      <c r="G60" s="1"/>
      <c r="H60" s="1"/>
      <c r="I60" s="1"/>
      <c r="J60" s="6"/>
      <c r="K60" s="1"/>
      <c r="L60" s="1"/>
      <c r="M60" s="1"/>
      <c r="U60" s="1" t="s">
        <v>375</v>
      </c>
      <c r="V60" s="1"/>
    </row>
    <row r="61" spans="1:22" x14ac:dyDescent="0.3">
      <c r="A61" s="11"/>
      <c r="B61" s="11"/>
      <c r="C61" s="11"/>
      <c r="D61" s="11"/>
      <c r="E61" s="11"/>
      <c r="F61" s="11"/>
      <c r="G61" s="1"/>
      <c r="H61" s="1"/>
      <c r="I61" s="1"/>
      <c r="J61" s="6"/>
      <c r="K61" s="1"/>
      <c r="L61" s="1"/>
      <c r="M61" s="1"/>
      <c r="U61" s="1" t="s">
        <v>376</v>
      </c>
      <c r="V61" s="1"/>
    </row>
    <row r="62" spans="1:22" x14ac:dyDescent="0.3">
      <c r="A62" s="11"/>
      <c r="B62" s="11"/>
      <c r="C62" s="11"/>
      <c r="D62" s="11"/>
      <c r="E62" s="11"/>
      <c r="F62" s="11"/>
      <c r="G62" s="1"/>
      <c r="H62" s="1"/>
      <c r="I62" s="1"/>
      <c r="J62" s="6"/>
      <c r="K62" s="1"/>
      <c r="L62" s="1"/>
      <c r="M62" s="1"/>
      <c r="U62" s="1" t="s">
        <v>377</v>
      </c>
      <c r="V62" s="1"/>
    </row>
    <row r="63" spans="1:22" x14ac:dyDescent="0.3">
      <c r="A63" s="11"/>
      <c r="B63" s="11"/>
      <c r="C63" s="11"/>
      <c r="D63" s="11"/>
      <c r="E63" s="11"/>
      <c r="F63" s="11"/>
      <c r="G63" s="1"/>
      <c r="H63" s="1"/>
      <c r="I63" s="1"/>
      <c r="J63" s="6"/>
      <c r="K63" s="1"/>
      <c r="L63" s="1"/>
      <c r="M63" s="1"/>
      <c r="U63" s="1" t="s">
        <v>378</v>
      </c>
      <c r="V63" s="1"/>
    </row>
    <row r="64" spans="1:22" x14ac:dyDescent="0.3">
      <c r="A64" s="11"/>
      <c r="B64" s="11"/>
      <c r="C64" s="11"/>
      <c r="D64" s="11"/>
      <c r="E64" s="11"/>
      <c r="F64" s="11"/>
      <c r="G64" s="1"/>
      <c r="H64" s="1"/>
      <c r="I64" s="1"/>
      <c r="J64" s="6"/>
      <c r="K64" s="1"/>
      <c r="L64" s="1"/>
      <c r="M64" s="1"/>
      <c r="U64" s="1" t="s">
        <v>379</v>
      </c>
      <c r="V64" s="1"/>
    </row>
    <row r="65" spans="1:22" x14ac:dyDescent="0.3">
      <c r="A65" s="11"/>
      <c r="B65" s="11"/>
      <c r="C65" s="11"/>
      <c r="D65" s="11"/>
      <c r="E65" s="11"/>
      <c r="F65" s="11"/>
      <c r="G65" s="1"/>
      <c r="H65" s="1"/>
      <c r="I65" s="1"/>
      <c r="J65" s="6"/>
      <c r="K65" s="1"/>
      <c r="L65" s="1"/>
      <c r="M65" s="1"/>
      <c r="U65" s="1" t="s">
        <v>380</v>
      </c>
      <c r="V65" s="1"/>
    </row>
    <row r="66" spans="1:22" x14ac:dyDescent="0.3">
      <c r="A66" s="11"/>
      <c r="B66" s="11"/>
      <c r="C66" s="11"/>
      <c r="D66" s="11"/>
      <c r="E66" s="11"/>
      <c r="F66" s="11"/>
      <c r="G66" s="1"/>
      <c r="H66" s="1"/>
      <c r="I66" s="1"/>
      <c r="J66" s="6"/>
      <c r="K66" s="1"/>
      <c r="L66" s="1"/>
      <c r="M66" s="1"/>
      <c r="U66" s="1" t="s">
        <v>381</v>
      </c>
      <c r="V66" s="1"/>
    </row>
    <row r="67" spans="1:22" x14ac:dyDescent="0.3">
      <c r="A67" s="11"/>
      <c r="B67" s="11"/>
      <c r="C67" s="11"/>
      <c r="D67" s="11"/>
      <c r="E67" s="11"/>
      <c r="F67" s="11"/>
      <c r="G67" s="1"/>
      <c r="H67" s="1"/>
      <c r="I67" s="1"/>
      <c r="J67" s="6"/>
      <c r="K67" s="1"/>
      <c r="L67" s="1"/>
      <c r="M67" s="1"/>
      <c r="U67" s="1" t="s">
        <v>382</v>
      </c>
      <c r="V67" s="1"/>
    </row>
    <row r="68" spans="1:22" x14ac:dyDescent="0.3">
      <c r="A68" s="11"/>
      <c r="B68" s="11"/>
      <c r="C68" s="11"/>
      <c r="D68" s="11"/>
      <c r="E68" s="11"/>
      <c r="F68" s="11"/>
      <c r="G68" s="1"/>
      <c r="H68" s="1"/>
      <c r="I68" s="1"/>
      <c r="J68" s="6"/>
      <c r="K68" s="1"/>
      <c r="L68" s="1"/>
      <c r="M68" s="1"/>
      <c r="U68" s="1" t="s">
        <v>383</v>
      </c>
      <c r="V68" s="1"/>
    </row>
    <row r="69" spans="1:22" x14ac:dyDescent="0.3">
      <c r="A69" s="11"/>
      <c r="B69" s="11"/>
      <c r="C69" s="11"/>
      <c r="D69" s="11"/>
      <c r="E69" s="11"/>
      <c r="F69" s="11"/>
      <c r="G69" s="1"/>
      <c r="H69" s="1"/>
      <c r="I69" s="1"/>
      <c r="J69" s="6"/>
      <c r="K69" s="1"/>
      <c r="L69" s="1"/>
      <c r="M69" s="1"/>
      <c r="U69" s="1" t="s">
        <v>384</v>
      </c>
      <c r="V69" s="1"/>
    </row>
    <row r="70" spans="1:22" x14ac:dyDescent="0.3">
      <c r="A70" s="11"/>
      <c r="B70" s="11"/>
      <c r="C70" s="11"/>
      <c r="D70" s="11"/>
      <c r="E70" s="11"/>
      <c r="F70" s="11"/>
      <c r="G70" s="1"/>
      <c r="H70" s="1"/>
      <c r="I70" s="1"/>
      <c r="J70" s="6"/>
      <c r="K70" s="1"/>
      <c r="L70" s="1"/>
      <c r="M70" s="1"/>
      <c r="U70" s="1" t="s">
        <v>385</v>
      </c>
      <c r="V70" s="1"/>
    </row>
    <row r="71" spans="1:22" x14ac:dyDescent="0.3">
      <c r="A71" s="11"/>
      <c r="B71" s="11"/>
      <c r="C71" s="11"/>
      <c r="D71" s="11"/>
      <c r="E71" s="11"/>
      <c r="F71" s="11"/>
      <c r="G71" s="1"/>
      <c r="H71" s="1"/>
      <c r="I71" s="1"/>
      <c r="J71" s="6"/>
      <c r="K71" s="1"/>
      <c r="L71" s="1"/>
      <c r="M71" s="1"/>
      <c r="U71" s="1" t="s">
        <v>386</v>
      </c>
      <c r="V71" s="1"/>
    </row>
    <row r="72" spans="1:22" x14ac:dyDescent="0.3">
      <c r="A72" s="11"/>
      <c r="B72" s="11"/>
      <c r="C72" s="11"/>
      <c r="D72" s="11"/>
      <c r="E72" s="11"/>
      <c r="F72" s="11"/>
      <c r="G72" s="1"/>
      <c r="H72" s="1"/>
      <c r="I72" s="1"/>
      <c r="J72" s="6"/>
      <c r="K72" s="1"/>
      <c r="L72" s="1"/>
      <c r="M72" s="1"/>
      <c r="U72" s="1" t="s">
        <v>387</v>
      </c>
      <c r="V72" s="1"/>
    </row>
    <row r="73" spans="1:22" x14ac:dyDescent="0.3">
      <c r="A73" s="11"/>
      <c r="B73" s="11"/>
      <c r="C73" s="11"/>
      <c r="D73" s="11"/>
      <c r="E73" s="11"/>
      <c r="F73" s="11"/>
      <c r="G73" s="1"/>
      <c r="H73" s="1"/>
      <c r="I73" s="1"/>
      <c r="J73" s="6"/>
      <c r="K73" s="1"/>
      <c r="L73" s="1"/>
      <c r="M73" s="1"/>
      <c r="U73" s="1" t="s">
        <v>388</v>
      </c>
      <c r="V73" s="1"/>
    </row>
    <row r="74" spans="1:22" x14ac:dyDescent="0.3">
      <c r="A74" s="11"/>
      <c r="B74" s="11"/>
      <c r="C74" s="11"/>
      <c r="D74" s="11"/>
      <c r="E74" s="11"/>
      <c r="F74" s="11"/>
      <c r="G74" s="1"/>
      <c r="H74" s="1"/>
      <c r="I74" s="1"/>
      <c r="J74" s="6"/>
      <c r="K74" s="1"/>
      <c r="L74" s="1"/>
      <c r="M74" s="1"/>
      <c r="U74" s="1" t="s">
        <v>389</v>
      </c>
      <c r="V74" s="1"/>
    </row>
    <row r="75" spans="1:22" x14ac:dyDescent="0.3">
      <c r="A75" s="11"/>
      <c r="B75" s="11"/>
      <c r="C75" s="11"/>
      <c r="D75" s="11"/>
      <c r="E75" s="11"/>
      <c r="F75" s="11"/>
      <c r="G75" s="1"/>
      <c r="H75" s="1"/>
      <c r="I75" s="1"/>
      <c r="J75" s="6"/>
      <c r="K75" s="1"/>
      <c r="L75" s="1"/>
      <c r="M75" s="1"/>
      <c r="U75" s="1" t="s">
        <v>390</v>
      </c>
      <c r="V75" s="1"/>
    </row>
    <row r="76" spans="1:22" x14ac:dyDescent="0.3">
      <c r="A76" s="11"/>
      <c r="B76" s="11"/>
      <c r="C76" s="11"/>
      <c r="D76" s="11"/>
      <c r="E76" s="11"/>
      <c r="F76" s="11"/>
      <c r="G76" s="1"/>
      <c r="H76" s="1"/>
      <c r="I76" s="1"/>
      <c r="J76" s="6"/>
      <c r="K76" s="1"/>
      <c r="L76" s="1"/>
      <c r="M76" s="1"/>
      <c r="U76" s="1" t="s">
        <v>391</v>
      </c>
      <c r="V76" s="1"/>
    </row>
    <row r="77" spans="1:22" x14ac:dyDescent="0.3">
      <c r="A77" s="11"/>
      <c r="B77" s="11"/>
      <c r="C77" s="11"/>
      <c r="D77" s="11"/>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5"/>
    </row>
    <row r="4" spans="2:9" x14ac:dyDescent="0.4">
      <c r="B4" s="13" t="s">
        <v>3</v>
      </c>
      <c r="C4" s="327" t="s">
        <v>4</v>
      </c>
      <c r="D4" s="346" t="s">
        <v>5</v>
      </c>
      <c r="E4" s="20"/>
      <c r="F4" s="152"/>
      <c r="G4" s="152"/>
      <c r="H4" s="20"/>
      <c r="I4" s="20"/>
    </row>
    <row r="5" spans="2:9" hidden="1" x14ac:dyDescent="0.4">
      <c r="B5" s="327" t="s">
        <v>6</v>
      </c>
      <c r="C5" s="327" t="s">
        <v>7</v>
      </c>
      <c r="D5" s="346" t="s">
        <v>8</v>
      </c>
      <c r="E5" s="326"/>
      <c r="F5" s="152"/>
      <c r="G5" s="152"/>
      <c r="H5" s="20"/>
      <c r="I5" s="20"/>
    </row>
    <row r="6" spans="2:9" hidden="1" x14ac:dyDescent="0.4">
      <c r="B6" s="13" t="s">
        <v>9</v>
      </c>
      <c r="C6" s="13" t="s">
        <v>10</v>
      </c>
      <c r="D6" s="346" t="s">
        <v>11</v>
      </c>
      <c r="E6" s="246"/>
      <c r="F6" s="152"/>
      <c r="G6" s="152"/>
      <c r="H6" s="20"/>
      <c r="I6" s="20"/>
    </row>
    <row r="7" spans="2:9" hidden="1" x14ac:dyDescent="0.4">
      <c r="B7" s="13" t="s">
        <v>12</v>
      </c>
      <c r="C7" s="13" t="s">
        <v>10</v>
      </c>
      <c r="D7" s="346" t="s">
        <v>13</v>
      </c>
      <c r="E7" s="246"/>
      <c r="F7" s="152"/>
      <c r="G7" s="152"/>
      <c r="H7" s="20"/>
      <c r="I7" s="20"/>
    </row>
    <row r="8" spans="2:9" x14ac:dyDescent="0.4">
      <c r="B8" s="13" t="s">
        <v>14</v>
      </c>
      <c r="C8" s="13" t="s">
        <v>10</v>
      </c>
      <c r="D8" s="346" t="s">
        <v>15</v>
      </c>
      <c r="E8" s="246"/>
      <c r="F8" s="152"/>
      <c r="G8" s="152"/>
      <c r="H8" s="20"/>
      <c r="I8" s="20"/>
    </row>
    <row r="9" spans="2:9" x14ac:dyDescent="0.4">
      <c r="B9" s="13" t="s">
        <v>16</v>
      </c>
      <c r="C9" s="13" t="s">
        <v>10</v>
      </c>
      <c r="D9" s="346" t="s">
        <v>17</v>
      </c>
      <c r="E9" s="246"/>
      <c r="F9" s="152"/>
      <c r="G9" s="152"/>
      <c r="H9" s="20"/>
      <c r="I9" s="20"/>
    </row>
    <row r="10" spans="2:9" hidden="1" x14ac:dyDescent="0.4">
      <c r="B10" s="13" t="s">
        <v>18</v>
      </c>
      <c r="C10" s="13" t="s">
        <v>10</v>
      </c>
      <c r="D10" s="346" t="s">
        <v>19</v>
      </c>
      <c r="E10" s="152"/>
      <c r="F10" s="152"/>
      <c r="G10" s="152"/>
      <c r="H10" s="20"/>
      <c r="I10" s="20"/>
    </row>
    <row r="11" spans="2:9" hidden="1" x14ac:dyDescent="0.4">
      <c r="B11" s="13" t="s">
        <v>20</v>
      </c>
      <c r="C11" s="13" t="s">
        <v>10</v>
      </c>
      <c r="D11" s="346" t="s">
        <v>21</v>
      </c>
      <c r="E11" s="152"/>
      <c r="F11" s="152"/>
      <c r="G11" s="152"/>
      <c r="H11" s="20"/>
      <c r="I11" s="20"/>
    </row>
    <row r="12" spans="2:9" hidden="1" x14ac:dyDescent="0.4">
      <c r="B12" s="13" t="s">
        <v>1940</v>
      </c>
      <c r="C12" s="13" t="s">
        <v>22</v>
      </c>
      <c r="D12" s="346" t="s">
        <v>23</v>
      </c>
      <c r="E12" s="152"/>
      <c r="F12" s="152"/>
      <c r="G12" s="152"/>
      <c r="H12" s="20"/>
      <c r="I12" s="20"/>
    </row>
    <row r="13" spans="2:9" hidden="1" x14ac:dyDescent="0.4">
      <c r="B13" s="13" t="s">
        <v>29</v>
      </c>
      <c r="C13" s="13" t="s">
        <v>30</v>
      </c>
      <c r="D13" s="346" t="s">
        <v>31</v>
      </c>
      <c r="E13" s="152"/>
      <c r="F13" s="152"/>
      <c r="G13" s="152"/>
      <c r="H13" s="20"/>
      <c r="I13" s="20"/>
    </row>
    <row r="14" spans="2:9" hidden="1" x14ac:dyDescent="0.4">
      <c r="B14" s="13" t="s">
        <v>32</v>
      </c>
      <c r="C14" s="13" t="s">
        <v>33</v>
      </c>
      <c r="D14" s="346" t="s">
        <v>32</v>
      </c>
      <c r="E14" s="152"/>
      <c r="F14" s="152"/>
      <c r="G14" s="152"/>
      <c r="H14" s="20"/>
      <c r="I14" s="20"/>
    </row>
    <row r="15" spans="2:9" hidden="1" x14ac:dyDescent="0.4">
      <c r="B15" s="13" t="s">
        <v>34</v>
      </c>
      <c r="C15" s="13" t="s">
        <v>35</v>
      </c>
      <c r="D15" s="346" t="s">
        <v>31</v>
      </c>
      <c r="E15" s="152"/>
      <c r="F15" s="152"/>
      <c r="G15" s="152"/>
      <c r="H15" s="20"/>
      <c r="I15" s="20"/>
    </row>
    <row r="16" spans="2:9" x14ac:dyDescent="0.4">
      <c r="B16" s="13" t="s">
        <v>36</v>
      </c>
      <c r="C16" s="13" t="s">
        <v>37</v>
      </c>
      <c r="D16" s="346" t="s">
        <v>31</v>
      </c>
      <c r="E16" s="152"/>
      <c r="F16" s="152"/>
      <c r="G16" s="152"/>
      <c r="H16" s="20"/>
      <c r="I16" s="20"/>
    </row>
    <row r="17" spans="2:9" x14ac:dyDescent="0.4">
      <c r="B17" s="13" t="s">
        <v>1941</v>
      </c>
      <c r="C17" s="13" t="s">
        <v>38</v>
      </c>
      <c r="D17" s="346" t="s">
        <v>28</v>
      </c>
      <c r="E17" s="20"/>
      <c r="F17" s="20"/>
      <c r="G17" s="152"/>
      <c r="H17" s="20"/>
      <c r="I17" s="20"/>
    </row>
    <row r="18" spans="2:9" hidden="1" x14ac:dyDescent="0.4">
      <c r="B18" s="13" t="s">
        <v>1936</v>
      </c>
      <c r="C18" s="14" t="s">
        <v>24</v>
      </c>
      <c r="D18" s="347" t="s">
        <v>25</v>
      </c>
      <c r="E18" s="20"/>
      <c r="F18" s="20"/>
      <c r="G18" s="152"/>
      <c r="H18" s="20"/>
      <c r="I18" s="20"/>
    </row>
    <row r="19" spans="2:9" hidden="1" x14ac:dyDescent="0.4">
      <c r="B19" s="13" t="s">
        <v>26</v>
      </c>
      <c r="C19" s="13" t="s">
        <v>27</v>
      </c>
      <c r="D19" s="346" t="s">
        <v>28</v>
      </c>
      <c r="E19" s="152"/>
      <c r="F19" s="152"/>
      <c r="G19" s="152"/>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3"/>
      <c r="C69" s="323"/>
    </row>
    <row r="70" spans="2:3" x14ac:dyDescent="0.4">
      <c r="B70" s="324"/>
      <c r="C70" s="324"/>
    </row>
    <row r="71" spans="2:3" x14ac:dyDescent="0.4">
      <c r="B71" s="324"/>
      <c r="C71" s="324"/>
    </row>
    <row r="72" spans="2:3" x14ac:dyDescent="0.4">
      <c r="B72" s="324"/>
      <c r="C72" s="324"/>
    </row>
    <row r="73" spans="2:3" x14ac:dyDescent="0.4">
      <c r="B73" s="324"/>
    </row>
    <row r="74" spans="2:3" x14ac:dyDescent="0.4">
      <c r="B74" s="324"/>
    </row>
    <row r="75" spans="2:3" x14ac:dyDescent="0.4">
      <c r="B75" s="324"/>
    </row>
    <row r="95" spans="2:3" x14ac:dyDescent="0.4">
      <c r="B95" s="323"/>
      <c r="C95" s="323"/>
    </row>
    <row r="96" spans="2:3" x14ac:dyDescent="0.4">
      <c r="B96" s="18"/>
      <c r="C96" s="325"/>
    </row>
    <row r="97" spans="2:3" x14ac:dyDescent="0.4">
      <c r="B97" s="18"/>
      <c r="C97" s="325"/>
    </row>
  </sheetData>
  <sheetProtection algorithmName="SHA-512" hashValue="uolLH4zaAYJEKxblLHyZJhKGpibfWN7t3FdMHj9YjsqquFdzNzgr9WfnCxYOMCuvtDMNJbvOAdxtFVKHOPK1QA==" saltValue="2FTJxWuRLb6kkaUkPZrai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1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7" x14ac:dyDescent="0.4">
      <c r="C2" s="18" t="s">
        <v>43</v>
      </c>
    </row>
    <row r="3" spans="3:17"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7"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7" x14ac:dyDescent="0.4">
      <c r="C5" s="28"/>
      <c r="D5" s="28"/>
      <c r="E5" s="28"/>
      <c r="F5" s="29"/>
      <c r="G5" s="155"/>
      <c r="H5" s="155"/>
      <c r="I5" s="30"/>
      <c r="J5" s="30"/>
      <c r="K5" s="31"/>
      <c r="L5" s="31"/>
      <c r="M5" s="30"/>
      <c r="N5" s="27" t="str">
        <f>IF(Table126[[#This Row],[Site name]]= "", "",(Table126[[#This Row],[ASC certified harvested production volume (tonnes)]])-(Table126[[#This Row],[ASC certified stocked volume (tonnes)]]))</f>
        <v/>
      </c>
      <c r="O5" s="29"/>
    </row>
    <row r="6" spans="3:17" x14ac:dyDescent="0.4">
      <c r="C6" s="28"/>
      <c r="D6" s="33" t="str">
        <f>IF(Table126[[#This Row],[Site name]]="","",IF(Table126[[#This Row],[Site name]]=$C$5,$D$5,""))</f>
        <v/>
      </c>
      <c r="E6" s="28"/>
      <c r="F6" s="29"/>
      <c r="G6" s="155"/>
      <c r="H6" s="155"/>
      <c r="I6" s="30"/>
      <c r="J6" s="30"/>
      <c r="K6" s="31"/>
      <c r="L6" s="31"/>
      <c r="M6" s="30"/>
      <c r="N6" s="27" t="str">
        <f>IF(Table126[[#This Row],[Site name]]= "", "",(Table126[[#This Row],[ASC certified harvested production volume (tonnes)]])-(Table126[[#This Row],[ASC certified stocked volume (tonnes)]]))</f>
        <v/>
      </c>
      <c r="O6" s="29"/>
    </row>
    <row r="7" spans="3:17" x14ac:dyDescent="0.4">
      <c r="C7" s="28"/>
      <c r="D7" s="33" t="str">
        <f>IF(Table126[[#This Row],[Site name]]="","",IF(Table126[[#This Row],[Site name]]=$C$5,$D$5,""))</f>
        <v/>
      </c>
      <c r="E7" s="28"/>
      <c r="F7" s="29"/>
      <c r="G7" s="155"/>
      <c r="H7" s="155"/>
      <c r="I7" s="30"/>
      <c r="J7" s="30"/>
      <c r="K7" s="31"/>
      <c r="L7" s="31"/>
      <c r="M7" s="30"/>
      <c r="N7" s="27" t="str">
        <f>IF(Table126[[#This Row],[Site name]]= "", "",(Table126[[#This Row],[ASC certified harvested production volume (tonnes)]])-(Table126[[#This Row],[ASC certified stocked volume (tonnes)]]))</f>
        <v/>
      </c>
      <c r="O7" s="29"/>
    </row>
    <row r="8" spans="3:17" x14ac:dyDescent="0.4">
      <c r="C8" s="28"/>
      <c r="D8" s="33" t="str">
        <f>IF(Table126[[#This Row],[Site name]]="","",IF(Table126[[#This Row],[Site name]]=$C$5,$D$5,""))</f>
        <v/>
      </c>
      <c r="E8" s="28"/>
      <c r="F8" s="29"/>
      <c r="G8" s="155"/>
      <c r="H8" s="155"/>
      <c r="I8" s="30"/>
      <c r="J8" s="30"/>
      <c r="K8" s="31"/>
      <c r="L8" s="31"/>
      <c r="M8" s="30"/>
      <c r="N8" s="27" t="str">
        <f>IF(Table126[[#This Row],[Site name]]= "", "",(Table126[[#This Row],[ASC certified harvested production volume (tonnes)]])-(Table126[[#This Row],[ASC certified stocked volume (tonnes)]]))</f>
        <v/>
      </c>
      <c r="O8" s="29"/>
    </row>
    <row r="9" spans="3:17" x14ac:dyDescent="0.4">
      <c r="C9" s="28"/>
      <c r="D9" s="33" t="str">
        <f>IF(Table126[[#This Row],[Site name]]="","",IF(Table126[[#This Row],[Site name]]=$C$5,$D$5,""))</f>
        <v/>
      </c>
      <c r="E9" s="28"/>
      <c r="F9" s="29"/>
      <c r="G9" s="155"/>
      <c r="H9" s="155"/>
      <c r="I9" s="30"/>
      <c r="J9" s="30"/>
      <c r="K9" s="31"/>
      <c r="L9" s="31"/>
      <c r="M9" s="30"/>
      <c r="N9" s="27" t="str">
        <f>IF(Table126[[#This Row],[Site name]]= "", "",(Table126[[#This Row],[ASC certified harvested production volume (tonnes)]])-(Table126[[#This Row],[ASC certified stocked volume (tonnes)]]))</f>
        <v/>
      </c>
      <c r="O9" s="29"/>
    </row>
    <row r="10" spans="3:17" x14ac:dyDescent="0.4">
      <c r="C10" s="28"/>
      <c r="D10" s="33" t="str">
        <f>IF(Table126[[#This Row],[Site name]]="","",IF(Table126[[#This Row],[Site name]]=$C$5,$D$5,""))</f>
        <v/>
      </c>
      <c r="E10" s="28"/>
      <c r="F10" s="29"/>
      <c r="G10" s="155"/>
      <c r="H10" s="155"/>
      <c r="I10" s="30"/>
      <c r="J10" s="30"/>
      <c r="K10" s="31"/>
      <c r="L10" s="31"/>
      <c r="M10" s="30"/>
      <c r="N10" s="27" t="str">
        <f>IF(Table126[[#This Row],[Site name]]= "", "",(Table126[[#This Row],[ASC certified harvested production volume (tonnes)]])-(Table126[[#This Row],[ASC certified stocked volume (tonnes)]]))</f>
        <v/>
      </c>
      <c r="O10" s="29"/>
    </row>
    <row r="11" spans="3:17" x14ac:dyDescent="0.4">
      <c r="Q11" s="20"/>
    </row>
    <row r="12" spans="3:17" x14ac:dyDescent="0.4">
      <c r="K12" s="22"/>
    </row>
  </sheetData>
  <sheetProtection algorithmName="SHA-512" hashValue="eCGmffamFg5tEZkZOCshKtb+eH2fzLBU+Pb4fOZ1+eHTvinx9K6owrs3JTXCUCN/YUO9mMshQGdI8eQVnX48pQ==" saltValue="rIkVsCIb0N080mCJwYyuog=="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7" t="s">
        <v>67</v>
      </c>
      <c r="D4" s="158" t="s">
        <v>68</v>
      </c>
      <c r="E4" s="153" t="s">
        <v>69</v>
      </c>
      <c r="F4" s="34" t="s">
        <v>70</v>
      </c>
      <c r="G4" s="23" t="s">
        <v>71</v>
      </c>
      <c r="H4" s="158" t="s">
        <v>56</v>
      </c>
      <c r="J4" s="332" t="s">
        <v>72</v>
      </c>
      <c r="K4" s="110" t="s">
        <v>52</v>
      </c>
      <c r="L4" s="110" t="s">
        <v>73</v>
      </c>
      <c r="M4" s="110" t="s">
        <v>74</v>
      </c>
    </row>
    <row r="5" spans="3:13" ht="17.399999999999999" thickTop="1" x14ac:dyDescent="0.4">
      <c r="C5" s="28"/>
      <c r="D5" s="29"/>
      <c r="E5" s="164"/>
      <c r="F5" s="37"/>
      <c r="G5" s="31"/>
      <c r="H5" s="29"/>
      <c r="J5" s="333">
        <f>'Dropdown tables - Production'!G3</f>
        <v>0</v>
      </c>
      <c r="K5" s="334"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8" t="str">
        <f>IFERROR(IF(J5= 0, "", ((Table19[[#This Row],[Known escapes ('# animals)]]/((Table19[[#This Row],[Stocking count 
('# animals)]])))*100)),"0")</f>
        <v/>
      </c>
    </row>
    <row r="6" spans="3:13" x14ac:dyDescent="0.4">
      <c r="C6" s="28"/>
      <c r="D6" s="29"/>
      <c r="E6" s="164"/>
      <c r="F6" s="37"/>
      <c r="G6" s="31"/>
      <c r="H6" s="29"/>
      <c r="J6" s="335">
        <f>'Dropdown tables - Production'!G4</f>
        <v>0</v>
      </c>
      <c r="K6" s="336"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6"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9" t="str">
        <f>IFERROR(IF(J6= 0, "", ((Table19[[#This Row],[Known escapes ('# animals)]]/((Table19[[#This Row],[Stocking count 
('# animals)]])))*100)),"0")</f>
        <v/>
      </c>
    </row>
    <row r="7" spans="3:13" x14ac:dyDescent="0.4">
      <c r="C7" s="28"/>
      <c r="D7" s="29"/>
      <c r="E7" s="164"/>
      <c r="F7" s="37"/>
      <c r="G7" s="31"/>
      <c r="H7" s="29"/>
      <c r="J7" s="335">
        <f>'Dropdown tables - Production'!G5</f>
        <v>0</v>
      </c>
      <c r="K7" s="336"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6"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9" t="str">
        <f>IFERROR(IF(J7= 0, "", ((Table19[[#This Row],[Known escapes ('# animals)]]/((Table19[[#This Row],[Stocking count 
('# animals)]])))*100)),"0")</f>
        <v/>
      </c>
    </row>
    <row r="8" spans="3:13" x14ac:dyDescent="0.4">
      <c r="C8" s="28"/>
      <c r="D8" s="29"/>
      <c r="E8" s="164"/>
      <c r="F8" s="37"/>
      <c r="G8" s="31"/>
      <c r="H8" s="29"/>
      <c r="J8" s="335">
        <f>'Dropdown tables - Production'!G6</f>
        <v>0</v>
      </c>
      <c r="K8" s="336"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6"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9" t="str">
        <f>IFERROR(IF(J8= 0, "", ((Table19[[#This Row],[Known escapes ('# animals)]]/((Table19[[#This Row],[Stocking count 
('# animals)]])))*100)),"0")</f>
        <v/>
      </c>
    </row>
    <row r="9" spans="3:13" x14ac:dyDescent="0.4">
      <c r="C9" s="28"/>
      <c r="D9" s="29"/>
      <c r="E9" s="164"/>
      <c r="F9" s="37"/>
      <c r="G9" s="31"/>
      <c r="H9" s="29"/>
      <c r="J9" s="335">
        <f>'Dropdown tables - Production'!G7</f>
        <v>0</v>
      </c>
      <c r="K9" s="336"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6"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9" t="str">
        <f>IFERROR(IF(J9= 0, "", ((Table19[[#This Row],[Known escapes ('# animals)]]/((Table19[[#This Row],[Stocking count 
('# animals)]])))*100)),"0")</f>
        <v/>
      </c>
    </row>
    <row r="10" spans="3:13" x14ac:dyDescent="0.4">
      <c r="C10" s="28"/>
      <c r="D10" s="29"/>
      <c r="E10" s="164"/>
      <c r="F10" s="37"/>
      <c r="G10" s="31"/>
      <c r="H10" s="29"/>
    </row>
    <row r="11" spans="3:13" x14ac:dyDescent="0.4">
      <c r="C11" s="28"/>
      <c r="D11" s="29"/>
      <c r="E11" s="164"/>
      <c r="F11" s="37"/>
      <c r="G11" s="31"/>
      <c r="H11" s="29"/>
    </row>
    <row r="12" spans="3:13" x14ac:dyDescent="0.4">
      <c r="C12" s="28"/>
      <c r="D12" s="29"/>
      <c r="E12" s="164"/>
      <c r="F12" s="37"/>
      <c r="G12" s="31"/>
      <c r="H12" s="29"/>
    </row>
    <row r="13" spans="3:13" x14ac:dyDescent="0.4">
      <c r="C13" s="28"/>
      <c r="D13" s="29"/>
      <c r="E13" s="164"/>
      <c r="F13" s="37"/>
      <c r="G13" s="31"/>
      <c r="H13" s="29"/>
    </row>
    <row r="14" spans="3:13" x14ac:dyDescent="0.4">
      <c r="C14" s="28"/>
      <c r="D14" s="29"/>
      <c r="E14" s="164"/>
      <c r="F14" s="37"/>
      <c r="G14" s="31"/>
      <c r="H14" s="29"/>
    </row>
    <row r="15" spans="3:13" x14ac:dyDescent="0.4">
      <c r="C15" s="28"/>
      <c r="D15" s="29"/>
      <c r="E15" s="164"/>
      <c r="F15" s="37"/>
      <c r="G15" s="31"/>
      <c r="H15" s="29"/>
    </row>
    <row r="16" spans="3:13" x14ac:dyDescent="0.4">
      <c r="C16" s="28"/>
      <c r="D16" s="29"/>
      <c r="E16" s="164"/>
      <c r="F16" s="37"/>
      <c r="G16" s="31"/>
      <c r="H16" s="29"/>
    </row>
    <row r="17" spans="3:11" x14ac:dyDescent="0.4">
      <c r="C17" s="28"/>
      <c r="D17" s="29"/>
      <c r="E17" s="164"/>
      <c r="F17" s="37"/>
      <c r="G17" s="31"/>
      <c r="H17" s="29"/>
    </row>
    <row r="18" spans="3:11" x14ac:dyDescent="0.4">
      <c r="C18" s="28"/>
      <c r="D18" s="29"/>
      <c r="E18" s="164"/>
      <c r="F18" s="37"/>
      <c r="G18" s="31"/>
      <c r="H18" s="29"/>
    </row>
    <row r="19" spans="3:11" x14ac:dyDescent="0.4">
      <c r="C19" s="28"/>
      <c r="D19" s="29"/>
      <c r="E19" s="164"/>
      <c r="F19" s="37"/>
      <c r="G19" s="31"/>
      <c r="H19" s="29"/>
    </row>
    <row r="20" spans="3:11" x14ac:dyDescent="0.4">
      <c r="C20" s="28"/>
      <c r="D20" s="29"/>
      <c r="E20" s="164"/>
      <c r="F20" s="37"/>
      <c r="G20" s="31"/>
      <c r="H20" s="29"/>
    </row>
    <row r="21" spans="3:11" x14ac:dyDescent="0.4">
      <c r="C21" s="28"/>
      <c r="D21" s="29"/>
      <c r="E21" s="164"/>
      <c r="F21" s="37"/>
      <c r="G21" s="31"/>
      <c r="H21" s="29"/>
    </row>
    <row r="22" spans="3:11" x14ac:dyDescent="0.4">
      <c r="C22" s="28"/>
      <c r="D22" s="29"/>
      <c r="E22" s="164"/>
      <c r="F22" s="37"/>
      <c r="G22" s="31"/>
      <c r="H22" s="29"/>
    </row>
    <row r="23" spans="3:11" x14ac:dyDescent="0.4">
      <c r="C23" s="28"/>
      <c r="D23" s="29"/>
      <c r="E23" s="164"/>
      <c r="F23" s="37"/>
      <c r="G23" s="31"/>
      <c r="H23" s="29"/>
    </row>
    <row r="24" spans="3:11" x14ac:dyDescent="0.4">
      <c r="C24" s="28"/>
      <c r="D24" s="29"/>
      <c r="E24" s="164"/>
      <c r="F24" s="37"/>
      <c r="G24" s="31"/>
      <c r="H24" s="29"/>
    </row>
    <row r="25" spans="3:11" x14ac:dyDescent="0.4">
      <c r="C25" s="28"/>
      <c r="D25" s="29"/>
      <c r="E25" s="164"/>
      <c r="F25" s="37"/>
      <c r="G25" s="31"/>
      <c r="H25" s="29"/>
    </row>
    <row r="26" spans="3:11" x14ac:dyDescent="0.4">
      <c r="C26" s="28"/>
      <c r="D26" s="29"/>
      <c r="E26" s="164"/>
      <c r="F26" s="37"/>
      <c r="G26" s="31"/>
      <c r="H26" s="29"/>
    </row>
    <row r="27" spans="3:11" x14ac:dyDescent="0.4">
      <c r="C27" s="28"/>
      <c r="D27" s="29"/>
      <c r="E27" s="164"/>
      <c r="F27" s="37"/>
      <c r="G27" s="31"/>
      <c r="H27" s="29"/>
      <c r="K27" s="17"/>
    </row>
    <row r="28" spans="3:11" x14ac:dyDescent="0.4">
      <c r="C28" s="28"/>
      <c r="D28" s="29"/>
      <c r="E28" s="164"/>
      <c r="F28" s="37"/>
      <c r="G28" s="31"/>
      <c r="H28" s="29"/>
    </row>
    <row r="29" spans="3:11" x14ac:dyDescent="0.4">
      <c r="C29" s="28"/>
      <c r="D29" s="29"/>
      <c r="E29" s="164"/>
      <c r="F29" s="37"/>
      <c r="G29" s="31"/>
      <c r="H29" s="29"/>
    </row>
    <row r="30" spans="3:11" x14ac:dyDescent="0.4">
      <c r="C30" s="28"/>
      <c r="D30" s="29"/>
      <c r="E30" s="164"/>
      <c r="F30" s="37"/>
      <c r="G30" s="31"/>
      <c r="H30" s="29"/>
    </row>
    <row r="31" spans="3:11" x14ac:dyDescent="0.4">
      <c r="C31" s="28"/>
      <c r="D31" s="29"/>
      <c r="E31" s="164"/>
      <c r="F31" s="37"/>
      <c r="G31" s="31"/>
      <c r="H31" s="29"/>
    </row>
    <row r="32" spans="3:11" x14ac:dyDescent="0.4">
      <c r="C32" s="28"/>
      <c r="D32" s="29"/>
      <c r="E32" s="164"/>
      <c r="F32" s="37"/>
      <c r="G32" s="31"/>
      <c r="H32" s="29"/>
    </row>
    <row r="33" spans="3:8" x14ac:dyDescent="0.4">
      <c r="C33" s="28"/>
      <c r="D33" s="29"/>
      <c r="E33" s="164"/>
      <c r="F33" s="37"/>
      <c r="G33" s="31"/>
      <c r="H33" s="29"/>
    </row>
    <row r="34" spans="3:8" x14ac:dyDescent="0.4">
      <c r="C34" s="28"/>
      <c r="D34" s="29"/>
      <c r="E34" s="164"/>
      <c r="F34" s="37"/>
      <c r="G34" s="31"/>
      <c r="H34" s="29"/>
    </row>
    <row r="35" spans="3:8" x14ac:dyDescent="0.4">
      <c r="C35" s="28"/>
      <c r="D35" s="29"/>
      <c r="E35" s="164"/>
      <c r="F35" s="37"/>
      <c r="G35" s="31"/>
      <c r="H35" s="29"/>
    </row>
    <row r="36" spans="3:8" x14ac:dyDescent="0.4">
      <c r="C36" s="28"/>
      <c r="D36" s="29"/>
      <c r="E36" s="164"/>
      <c r="F36" s="37"/>
      <c r="G36" s="31"/>
      <c r="H36" s="29"/>
    </row>
    <row r="37" spans="3:8" x14ac:dyDescent="0.4">
      <c r="C37" s="28"/>
      <c r="D37" s="29"/>
      <c r="E37" s="164"/>
      <c r="F37" s="37"/>
      <c r="G37" s="31"/>
      <c r="H37" s="29"/>
    </row>
    <row r="38" spans="3:8" x14ac:dyDescent="0.4">
      <c r="C38" s="28"/>
      <c r="D38" s="29"/>
      <c r="E38" s="164"/>
      <c r="F38" s="37"/>
      <c r="G38" s="31"/>
      <c r="H38" s="29"/>
    </row>
    <row r="39" spans="3:8" x14ac:dyDescent="0.4">
      <c r="C39" s="28"/>
      <c r="D39" s="29"/>
      <c r="E39" s="164"/>
      <c r="F39" s="37"/>
      <c r="G39" s="31"/>
      <c r="H39" s="29"/>
    </row>
    <row r="40" spans="3:8" x14ac:dyDescent="0.4">
      <c r="C40" s="28"/>
      <c r="D40" s="29"/>
      <c r="E40" s="164"/>
      <c r="F40" s="37"/>
      <c r="G40" s="31"/>
      <c r="H40" s="29"/>
    </row>
    <row r="41" spans="3:8" x14ac:dyDescent="0.4">
      <c r="C41" s="28"/>
      <c r="D41" s="29"/>
      <c r="E41" s="164"/>
      <c r="F41" s="37"/>
      <c r="G41" s="31"/>
      <c r="H41" s="29"/>
    </row>
    <row r="42" spans="3:8" x14ac:dyDescent="0.4">
      <c r="C42" s="28"/>
      <c r="D42" s="29"/>
      <c r="E42" s="164"/>
      <c r="F42" s="37"/>
      <c r="G42" s="31"/>
      <c r="H42" s="29"/>
    </row>
    <row r="43" spans="3:8" x14ac:dyDescent="0.4">
      <c r="C43" s="28"/>
      <c r="D43" s="29"/>
      <c r="E43" s="164"/>
      <c r="F43" s="37"/>
      <c r="G43" s="31"/>
      <c r="H43" s="29"/>
    </row>
    <row r="44" spans="3:8" x14ac:dyDescent="0.4">
      <c r="C44" s="28"/>
      <c r="D44" s="29"/>
      <c r="E44" s="164"/>
      <c r="F44" s="37"/>
      <c r="G44" s="31"/>
      <c r="H44" s="29"/>
    </row>
    <row r="45" spans="3:8" x14ac:dyDescent="0.4">
      <c r="C45" s="28"/>
      <c r="D45" s="29"/>
      <c r="E45" s="164"/>
      <c r="F45" s="37"/>
      <c r="G45" s="31"/>
      <c r="H45" s="29"/>
    </row>
    <row r="46" spans="3:8" x14ac:dyDescent="0.4">
      <c r="C46" s="28"/>
      <c r="D46" s="29"/>
      <c r="E46" s="164"/>
      <c r="F46" s="37"/>
      <c r="G46" s="31"/>
      <c r="H46" s="29"/>
    </row>
    <row r="47" spans="3:8" x14ac:dyDescent="0.4">
      <c r="C47" s="28"/>
      <c r="D47" s="29"/>
      <c r="E47" s="164"/>
      <c r="F47" s="37"/>
      <c r="G47" s="31"/>
      <c r="H47" s="29"/>
    </row>
    <row r="48" spans="3:8" x14ac:dyDescent="0.4">
      <c r="C48" s="28"/>
      <c r="D48" s="29"/>
      <c r="E48" s="164"/>
      <c r="F48" s="37"/>
      <c r="G48" s="31"/>
      <c r="H48" s="29"/>
    </row>
    <row r="49" spans="3:8" x14ac:dyDescent="0.4">
      <c r="C49" s="28"/>
      <c r="D49" s="29"/>
      <c r="E49" s="164"/>
      <c r="F49" s="37"/>
      <c r="G49" s="31"/>
      <c r="H49" s="29"/>
    </row>
    <row r="50" spans="3:8" x14ac:dyDescent="0.4">
      <c r="C50" s="28"/>
      <c r="D50" s="29"/>
      <c r="E50" s="164"/>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6"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5"/>
      <c r="E5" s="304" t="s">
        <v>93</v>
      </c>
      <c r="F5" s="305" t="s">
        <v>94</v>
      </c>
      <c r="G5" s="254" t="s">
        <v>95</v>
      </c>
      <c r="H5" s="260" t="s">
        <v>96</v>
      </c>
      <c r="I5" s="166"/>
      <c r="J5" s="166"/>
      <c r="K5" s="174"/>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5"/>
      <c r="E6" s="302" t="str">
        <f>IF(E5 = "Select", "", E5)</f>
        <v/>
      </c>
      <c r="F6" s="306" t="s">
        <v>94</v>
      </c>
      <c r="G6" s="307" t="s">
        <v>103</v>
      </c>
      <c r="H6" s="261" t="s">
        <v>104</v>
      </c>
      <c r="I6" s="167"/>
      <c r="J6" s="167"/>
      <c r="K6" s="175"/>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5"/>
      <c r="E7" s="302" t="str">
        <f>IF(E6 = "Select", "", E6)</f>
        <v/>
      </c>
      <c r="F7" s="308" t="s">
        <v>94</v>
      </c>
      <c r="G7" s="307" t="s">
        <v>106</v>
      </c>
      <c r="H7" s="262" t="s">
        <v>107</v>
      </c>
      <c r="I7" s="168"/>
      <c r="J7" s="168"/>
      <c r="K7" s="175"/>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5"/>
      <c r="E8" s="303" t="str">
        <f>IF(E7 = "Select", "", E7)</f>
        <v/>
      </c>
      <c r="F8" s="309" t="s">
        <v>94</v>
      </c>
      <c r="G8" s="255" t="s">
        <v>109</v>
      </c>
      <c r="H8" s="263" t="s">
        <v>110</v>
      </c>
      <c r="I8" s="169"/>
      <c r="J8" s="169"/>
      <c r="K8" s="176"/>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5"/>
      <c r="E9" s="115" t="s">
        <v>97</v>
      </c>
      <c r="F9" s="305" t="s">
        <v>94</v>
      </c>
      <c r="G9" s="254" t="s">
        <v>95</v>
      </c>
      <c r="H9" s="260" t="str">
        <f>H5</f>
        <v>0-30</v>
      </c>
      <c r="I9" s="170"/>
      <c r="J9" s="170"/>
      <c r="K9" s="177"/>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5"/>
      <c r="E10" s="116" t="s">
        <v>97</v>
      </c>
      <c r="F10" s="306" t="s">
        <v>94</v>
      </c>
      <c r="G10" s="307" t="s">
        <v>103</v>
      </c>
      <c r="H10" s="261" t="str">
        <f>H6</f>
        <v>31-100</v>
      </c>
      <c r="I10" s="171"/>
      <c r="J10" s="171"/>
      <c r="K10" s="178"/>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5"/>
      <c r="E11" s="116" t="s">
        <v>97</v>
      </c>
      <c r="F11" s="308" t="s">
        <v>94</v>
      </c>
      <c r="G11" s="307" t="s">
        <v>106</v>
      </c>
      <c r="H11" s="262" t="str">
        <f>H7</f>
        <v>101-150</v>
      </c>
      <c r="I11" s="172"/>
      <c r="J11" s="172"/>
      <c r="K11" s="178"/>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5"/>
      <c r="E12" s="117" t="s">
        <v>97</v>
      </c>
      <c r="F12" s="309" t="s">
        <v>94</v>
      </c>
      <c r="G12" s="255" t="s">
        <v>109</v>
      </c>
      <c r="H12" s="263" t="str">
        <f>H8</f>
        <v>500+</v>
      </c>
      <c r="I12" s="173"/>
      <c r="J12" s="173"/>
      <c r="K12" s="179"/>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3" t="s">
        <v>44</v>
      </c>
      <c r="D16" s="60" t="s">
        <v>77</v>
      </c>
      <c r="E16" s="61" t="s">
        <v>115</v>
      </c>
      <c r="F16" s="93" t="s">
        <v>79</v>
      </c>
      <c r="G16" s="130" t="s">
        <v>80</v>
      </c>
      <c r="H16" s="93" t="s">
        <v>81</v>
      </c>
      <c r="I16" s="93" t="s">
        <v>82</v>
      </c>
      <c r="J16" s="93" t="s">
        <v>83</v>
      </c>
      <c r="K16" s="109"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9"/>
      <c r="E17" s="301" t="str">
        <f>IF(E5 = "Select", "", E5)</f>
        <v/>
      </c>
      <c r="F17" s="305" t="s">
        <v>116</v>
      </c>
      <c r="G17" s="128" t="s">
        <v>95</v>
      </c>
      <c r="H17" s="264" t="str">
        <f t="shared" ref="H17:H24" si="2">H5</f>
        <v>0-30</v>
      </c>
      <c r="I17" s="166"/>
      <c r="J17" s="166"/>
      <c r="K17" s="183"/>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90"/>
      <c r="E18" s="302" t="str">
        <f t="shared" ref="E18:E28" si="3">E17</f>
        <v/>
      </c>
      <c r="F18" s="306" t="s">
        <v>116</v>
      </c>
      <c r="G18" s="125" t="s">
        <v>103</v>
      </c>
      <c r="H18" s="265" t="str">
        <f t="shared" si="2"/>
        <v>31-100</v>
      </c>
      <c r="I18" s="167"/>
      <c r="J18" s="167"/>
      <c r="K18" s="181"/>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9"/>
      <c r="E19" s="302" t="str">
        <f t="shared" si="3"/>
        <v/>
      </c>
      <c r="F19" s="308" t="s">
        <v>116</v>
      </c>
      <c r="G19" s="125" t="s">
        <v>106</v>
      </c>
      <c r="H19" s="266" t="str">
        <f t="shared" si="2"/>
        <v>101-150</v>
      </c>
      <c r="I19" s="168"/>
      <c r="J19" s="168"/>
      <c r="K19" s="184"/>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90"/>
      <c r="E20" s="302" t="str">
        <f t="shared" si="3"/>
        <v/>
      </c>
      <c r="F20" s="309" t="s">
        <v>116</v>
      </c>
      <c r="G20" s="127" t="s">
        <v>109</v>
      </c>
      <c r="H20" s="267" t="str">
        <f t="shared" si="2"/>
        <v>500+</v>
      </c>
      <c r="I20" s="169"/>
      <c r="J20" s="169"/>
      <c r="K20" s="182"/>
      <c r="AG20" s="15" t="s">
        <v>100</v>
      </c>
      <c r="AH20" s="15" t="s">
        <v>101</v>
      </c>
      <c r="AI20" s="15" t="s">
        <v>108</v>
      </c>
      <c r="AJ20" s="15" t="s">
        <v>105</v>
      </c>
      <c r="AK20" s="15" t="s">
        <v>102</v>
      </c>
    </row>
    <row r="21" spans="1:37" x14ac:dyDescent="0.4">
      <c r="A21" s="86"/>
      <c r="C21" s="82">
        <f t="shared" si="4"/>
        <v>0</v>
      </c>
      <c r="D21" s="189"/>
      <c r="E21" s="302" t="str">
        <f t="shared" si="3"/>
        <v/>
      </c>
      <c r="F21" s="305" t="s">
        <v>117</v>
      </c>
      <c r="G21" s="128" t="s">
        <v>95</v>
      </c>
      <c r="H21" s="264" t="str">
        <f t="shared" si="2"/>
        <v>0-30</v>
      </c>
      <c r="I21" s="166"/>
      <c r="J21" s="166"/>
      <c r="K21" s="183"/>
      <c r="AA21" s="18" t="s">
        <v>118</v>
      </c>
      <c r="AG21" s="15" t="s">
        <v>100</v>
      </c>
      <c r="AH21" s="15" t="s">
        <v>101</v>
      </c>
      <c r="AI21" s="15" t="s">
        <v>108</v>
      </c>
      <c r="AJ21" s="59" t="s">
        <v>112</v>
      </c>
      <c r="AK21" s="15" t="s">
        <v>102</v>
      </c>
    </row>
    <row r="22" spans="1:37" x14ac:dyDescent="0.4">
      <c r="A22" s="86"/>
      <c r="C22" s="82">
        <f t="shared" si="4"/>
        <v>0</v>
      </c>
      <c r="D22" s="190"/>
      <c r="E22" s="302" t="str">
        <f t="shared" si="3"/>
        <v/>
      </c>
      <c r="F22" s="306" t="s">
        <v>117</v>
      </c>
      <c r="G22" s="125" t="s">
        <v>103</v>
      </c>
      <c r="H22" s="265" t="str">
        <f t="shared" si="2"/>
        <v>31-100</v>
      </c>
      <c r="I22" s="167"/>
      <c r="J22" s="167"/>
      <c r="K22" s="181"/>
      <c r="AG22" s="15" t="s">
        <v>100</v>
      </c>
      <c r="AH22" s="15" t="s">
        <v>101</v>
      </c>
      <c r="AI22" s="15" t="s">
        <v>108</v>
      </c>
      <c r="AJ22" s="15" t="s">
        <v>98</v>
      </c>
      <c r="AK22" s="15" t="s">
        <v>102</v>
      </c>
    </row>
    <row r="23" spans="1:37" x14ac:dyDescent="0.4">
      <c r="A23" s="86"/>
      <c r="C23" s="82">
        <f t="shared" si="4"/>
        <v>0</v>
      </c>
      <c r="D23" s="189"/>
      <c r="E23" s="302" t="str">
        <f t="shared" si="3"/>
        <v/>
      </c>
      <c r="F23" s="308" t="s">
        <v>117</v>
      </c>
      <c r="G23" s="125" t="s">
        <v>106</v>
      </c>
      <c r="H23" s="266" t="str">
        <f t="shared" si="2"/>
        <v>101-150</v>
      </c>
      <c r="I23" s="168"/>
      <c r="J23" s="168"/>
      <c r="K23" s="184"/>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90"/>
      <c r="E24" s="302" t="str">
        <f t="shared" si="3"/>
        <v/>
      </c>
      <c r="F24" s="309" t="s">
        <v>117</v>
      </c>
      <c r="G24" s="127" t="s">
        <v>109</v>
      </c>
      <c r="H24" s="267" t="str">
        <f t="shared" si="2"/>
        <v>500+</v>
      </c>
      <c r="I24" s="169"/>
      <c r="J24" s="169"/>
      <c r="K24" s="182"/>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9"/>
      <c r="E25" s="302" t="str">
        <f t="shared" si="3"/>
        <v/>
      </c>
      <c r="F25" s="305" t="s">
        <v>122</v>
      </c>
      <c r="G25" s="128" t="s">
        <v>95</v>
      </c>
      <c r="H25" s="264" t="str">
        <f t="shared" ref="H25:H32" si="5">H5</f>
        <v>0-30</v>
      </c>
      <c r="I25" s="166"/>
      <c r="J25" s="166"/>
      <c r="K25" s="183"/>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90"/>
      <c r="E26" s="302" t="str">
        <f t="shared" si="3"/>
        <v/>
      </c>
      <c r="F26" s="306" t="s">
        <v>122</v>
      </c>
      <c r="G26" s="125" t="s">
        <v>103</v>
      </c>
      <c r="H26" s="265" t="str">
        <f t="shared" si="5"/>
        <v>31-100</v>
      </c>
      <c r="I26" s="167"/>
      <c r="J26" s="167"/>
      <c r="K26" s="181"/>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9"/>
      <c r="E27" s="302" t="str">
        <f t="shared" si="3"/>
        <v/>
      </c>
      <c r="F27" s="308" t="s">
        <v>122</v>
      </c>
      <c r="G27" s="125" t="s">
        <v>106</v>
      </c>
      <c r="H27" s="266" t="str">
        <f t="shared" si="5"/>
        <v>101-150</v>
      </c>
      <c r="I27" s="168"/>
      <c r="J27" s="168"/>
      <c r="K27" s="184"/>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90"/>
      <c r="E28" s="303" t="str">
        <f t="shared" si="3"/>
        <v/>
      </c>
      <c r="F28" s="309" t="s">
        <v>122</v>
      </c>
      <c r="G28" s="127" t="s">
        <v>109</v>
      </c>
      <c r="H28" s="267" t="str">
        <f t="shared" si="5"/>
        <v>500+</v>
      </c>
      <c r="I28" s="169"/>
      <c r="J28" s="169"/>
      <c r="K28" s="182"/>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9"/>
      <c r="E29" s="298" t="s">
        <v>97</v>
      </c>
      <c r="F29" s="311" t="s">
        <v>116</v>
      </c>
      <c r="G29" s="128" t="s">
        <v>95</v>
      </c>
      <c r="H29" s="268" t="str">
        <f t="shared" si="5"/>
        <v>0-30</v>
      </c>
      <c r="I29" s="170"/>
      <c r="J29" s="170"/>
      <c r="K29" s="180"/>
      <c r="AG29" s="15" t="s">
        <v>100</v>
      </c>
      <c r="AH29" s="15" t="s">
        <v>101</v>
      </c>
      <c r="AI29" s="59" t="s">
        <v>112</v>
      </c>
      <c r="AJ29" s="15" t="s">
        <v>101</v>
      </c>
      <c r="AK29" s="15" t="s">
        <v>102</v>
      </c>
    </row>
    <row r="30" spans="1:37" x14ac:dyDescent="0.4">
      <c r="A30" s="86"/>
      <c r="C30" s="82">
        <f t="shared" si="4"/>
        <v>0</v>
      </c>
      <c r="D30" s="190"/>
      <c r="E30" s="299" t="s">
        <v>97</v>
      </c>
      <c r="F30" s="310" t="s">
        <v>116</v>
      </c>
      <c r="G30" s="125" t="s">
        <v>103</v>
      </c>
      <c r="H30" s="269" t="str">
        <f t="shared" si="5"/>
        <v>31-100</v>
      </c>
      <c r="I30" s="171"/>
      <c r="J30" s="171"/>
      <c r="K30" s="181"/>
      <c r="AG30" s="15" t="s">
        <v>100</v>
      </c>
      <c r="AH30" s="15" t="s">
        <v>101</v>
      </c>
      <c r="AI30" s="59" t="s">
        <v>112</v>
      </c>
      <c r="AJ30" s="15" t="s">
        <v>100</v>
      </c>
      <c r="AK30" s="15" t="s">
        <v>102</v>
      </c>
    </row>
    <row r="31" spans="1:37" x14ac:dyDescent="0.4">
      <c r="A31" s="86"/>
      <c r="C31" s="82">
        <f t="shared" si="4"/>
        <v>0</v>
      </c>
      <c r="D31" s="189"/>
      <c r="E31" s="299" t="s">
        <v>97</v>
      </c>
      <c r="F31" s="312" t="s">
        <v>116</v>
      </c>
      <c r="G31" s="125" t="s">
        <v>106</v>
      </c>
      <c r="H31" s="270" t="str">
        <f t="shared" si="5"/>
        <v>101-150</v>
      </c>
      <c r="I31" s="172"/>
      <c r="J31" s="172"/>
      <c r="K31" s="181"/>
      <c r="AG31" s="15" t="s">
        <v>100</v>
      </c>
      <c r="AH31" s="15" t="s">
        <v>101</v>
      </c>
      <c r="AI31" s="59" t="s">
        <v>112</v>
      </c>
      <c r="AJ31" s="15" t="s">
        <v>108</v>
      </c>
      <c r="AK31" s="15" t="s">
        <v>102</v>
      </c>
    </row>
    <row r="32" spans="1:37" x14ac:dyDescent="0.4">
      <c r="A32" s="86"/>
      <c r="C32" s="82">
        <f t="shared" si="4"/>
        <v>0</v>
      </c>
      <c r="D32" s="190"/>
      <c r="E32" s="299" t="s">
        <v>97</v>
      </c>
      <c r="F32" s="313" t="s">
        <v>116</v>
      </c>
      <c r="G32" s="127" t="s">
        <v>109</v>
      </c>
      <c r="H32" s="271" t="str">
        <f t="shared" si="5"/>
        <v>500+</v>
      </c>
      <c r="I32" s="173"/>
      <c r="J32" s="173"/>
      <c r="K32" s="182"/>
      <c r="AG32" s="15" t="s">
        <v>100</v>
      </c>
      <c r="AH32" s="15" t="s">
        <v>101</v>
      </c>
      <c r="AI32" s="59" t="s">
        <v>112</v>
      </c>
      <c r="AJ32" s="15" t="s">
        <v>105</v>
      </c>
      <c r="AK32" s="15" t="s">
        <v>102</v>
      </c>
    </row>
    <row r="33" spans="1:37" x14ac:dyDescent="0.4">
      <c r="A33" s="86"/>
      <c r="C33" s="82">
        <f t="shared" si="4"/>
        <v>0</v>
      </c>
      <c r="D33" s="189"/>
      <c r="E33" s="299" t="s">
        <v>97</v>
      </c>
      <c r="F33" s="314" t="s">
        <v>117</v>
      </c>
      <c r="G33" s="128" t="s">
        <v>95</v>
      </c>
      <c r="H33" s="272" t="str">
        <f t="shared" ref="H33:H40" si="6">H5</f>
        <v>0-30</v>
      </c>
      <c r="I33" s="186"/>
      <c r="J33" s="186"/>
      <c r="K33" s="180"/>
      <c r="AG33" s="15" t="s">
        <v>100</v>
      </c>
      <c r="AH33" s="15" t="s">
        <v>101</v>
      </c>
      <c r="AI33" s="59" t="s">
        <v>112</v>
      </c>
      <c r="AJ33" s="59" t="s">
        <v>112</v>
      </c>
      <c r="AK33" s="15" t="s">
        <v>102</v>
      </c>
    </row>
    <row r="34" spans="1:37" x14ac:dyDescent="0.4">
      <c r="A34" s="86"/>
      <c r="C34" s="82">
        <f t="shared" si="4"/>
        <v>0</v>
      </c>
      <c r="D34" s="190"/>
      <c r="E34" s="299" t="s">
        <v>97</v>
      </c>
      <c r="F34" s="315" t="s">
        <v>117</v>
      </c>
      <c r="G34" s="125" t="s">
        <v>103</v>
      </c>
      <c r="H34" s="273" t="str">
        <f t="shared" si="6"/>
        <v>31-100</v>
      </c>
      <c r="I34" s="187"/>
      <c r="J34" s="187"/>
      <c r="K34" s="181"/>
      <c r="AG34" s="15" t="s">
        <v>100</v>
      </c>
      <c r="AH34" s="15" t="s">
        <v>101</v>
      </c>
      <c r="AI34" s="59" t="s">
        <v>112</v>
      </c>
      <c r="AJ34" s="15" t="s">
        <v>98</v>
      </c>
      <c r="AK34" s="15" t="s">
        <v>102</v>
      </c>
    </row>
    <row r="35" spans="1:37" x14ac:dyDescent="0.4">
      <c r="A35" s="86"/>
      <c r="C35" s="82">
        <f t="shared" si="4"/>
        <v>0</v>
      </c>
      <c r="D35" s="189"/>
      <c r="E35" s="299" t="s">
        <v>97</v>
      </c>
      <c r="F35" s="312" t="s">
        <v>117</v>
      </c>
      <c r="G35" s="125" t="s">
        <v>106</v>
      </c>
      <c r="H35" s="270" t="str">
        <f t="shared" si="6"/>
        <v>101-150</v>
      </c>
      <c r="I35" s="172"/>
      <c r="J35" s="172"/>
      <c r="K35" s="181"/>
      <c r="AG35" s="15" t="s">
        <v>100</v>
      </c>
      <c r="AH35" s="15" t="s">
        <v>101</v>
      </c>
      <c r="AI35" s="15" t="s">
        <v>98</v>
      </c>
      <c r="AJ35" s="15" t="s">
        <v>101</v>
      </c>
      <c r="AK35" s="15" t="s">
        <v>102</v>
      </c>
    </row>
    <row r="36" spans="1:37" x14ac:dyDescent="0.4">
      <c r="A36" s="86"/>
      <c r="C36" s="82">
        <f t="shared" si="4"/>
        <v>0</v>
      </c>
      <c r="D36" s="190"/>
      <c r="E36" s="299" t="s">
        <v>97</v>
      </c>
      <c r="F36" s="309" t="s">
        <v>117</v>
      </c>
      <c r="G36" s="127" t="s">
        <v>109</v>
      </c>
      <c r="H36" s="267" t="str">
        <f t="shared" si="6"/>
        <v>500+</v>
      </c>
      <c r="I36" s="169"/>
      <c r="J36" s="169"/>
      <c r="K36" s="182"/>
      <c r="AG36" s="15" t="s">
        <v>100</v>
      </c>
      <c r="AH36" s="15" t="s">
        <v>101</v>
      </c>
      <c r="AI36" s="15" t="s">
        <v>98</v>
      </c>
      <c r="AJ36" s="15" t="s">
        <v>100</v>
      </c>
      <c r="AK36" s="15" t="s">
        <v>102</v>
      </c>
    </row>
    <row r="37" spans="1:37" x14ac:dyDescent="0.4">
      <c r="C37" s="82">
        <f t="shared" si="4"/>
        <v>0</v>
      </c>
      <c r="D37" s="189"/>
      <c r="E37" s="299" t="s">
        <v>97</v>
      </c>
      <c r="F37" s="314" t="s">
        <v>122</v>
      </c>
      <c r="G37" s="128" t="s">
        <v>95</v>
      </c>
      <c r="H37" s="272" t="str">
        <f t="shared" si="6"/>
        <v>0-30</v>
      </c>
      <c r="I37" s="186"/>
      <c r="J37" s="186"/>
      <c r="K37" s="180"/>
      <c r="AG37" s="15" t="s">
        <v>100</v>
      </c>
      <c r="AH37" s="15" t="s">
        <v>101</v>
      </c>
      <c r="AI37" s="15" t="s">
        <v>98</v>
      </c>
      <c r="AJ37" s="15" t="s">
        <v>108</v>
      </c>
      <c r="AK37" s="15" t="s">
        <v>102</v>
      </c>
    </row>
    <row r="38" spans="1:37" x14ac:dyDescent="0.4">
      <c r="C38" s="82">
        <f t="shared" si="4"/>
        <v>0</v>
      </c>
      <c r="D38" s="190"/>
      <c r="E38" s="299" t="s">
        <v>97</v>
      </c>
      <c r="F38" s="315" t="s">
        <v>122</v>
      </c>
      <c r="G38" s="125" t="s">
        <v>103</v>
      </c>
      <c r="H38" s="273" t="str">
        <f t="shared" si="6"/>
        <v>31-100</v>
      </c>
      <c r="I38" s="187"/>
      <c r="J38" s="187"/>
      <c r="K38" s="181"/>
      <c r="AG38" s="15" t="s">
        <v>100</v>
      </c>
      <c r="AH38" s="15" t="s">
        <v>101</v>
      </c>
      <c r="AI38" s="15" t="s">
        <v>98</v>
      </c>
      <c r="AJ38" s="15" t="s">
        <v>105</v>
      </c>
      <c r="AK38" s="15" t="s">
        <v>102</v>
      </c>
    </row>
    <row r="39" spans="1:37" x14ac:dyDescent="0.4">
      <c r="C39" s="82">
        <f t="shared" si="4"/>
        <v>0</v>
      </c>
      <c r="D39" s="189"/>
      <c r="E39" s="299" t="s">
        <v>97</v>
      </c>
      <c r="F39" s="312" t="s">
        <v>122</v>
      </c>
      <c r="G39" s="125" t="s">
        <v>106</v>
      </c>
      <c r="H39" s="270" t="str">
        <f t="shared" si="6"/>
        <v>101-150</v>
      </c>
      <c r="I39" s="172"/>
      <c r="J39" s="172"/>
      <c r="K39" s="181"/>
      <c r="AG39" s="15" t="s">
        <v>100</v>
      </c>
      <c r="AH39" s="15" t="s">
        <v>101</v>
      </c>
      <c r="AI39" s="15" t="s">
        <v>98</v>
      </c>
      <c r="AJ39" s="59" t="s">
        <v>112</v>
      </c>
      <c r="AK39" s="15" t="s">
        <v>102</v>
      </c>
    </row>
    <row r="40" spans="1:37" x14ac:dyDescent="0.4">
      <c r="C40" s="82">
        <f t="shared" si="4"/>
        <v>0</v>
      </c>
      <c r="D40" s="191"/>
      <c r="E40" s="300" t="s">
        <v>97</v>
      </c>
      <c r="F40" s="316" t="s">
        <v>122</v>
      </c>
      <c r="G40" s="127" t="s">
        <v>109</v>
      </c>
      <c r="H40" s="274" t="str">
        <f t="shared" si="6"/>
        <v>500+</v>
      </c>
      <c r="I40" s="188"/>
      <c r="J40" s="188"/>
      <c r="K40" s="182"/>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2" t="s">
        <v>88</v>
      </c>
      <c r="AI4" s="17" t="s">
        <v>89</v>
      </c>
      <c r="AJ4" s="17" t="s">
        <v>90</v>
      </c>
      <c r="AK4" s="17" t="s">
        <v>91</v>
      </c>
      <c r="AL4" s="133" t="s">
        <v>92</v>
      </c>
    </row>
    <row r="5" spans="3:42" ht="17.399999999999999" thickTop="1" x14ac:dyDescent="0.4">
      <c r="C5" s="58" t="str">
        <f>IF('Site and production details'!C5= 0, "", 'Site and production details'!C5)</f>
        <v/>
      </c>
      <c r="D5" s="155"/>
      <c r="E5" s="194" t="s">
        <v>93</v>
      </c>
      <c r="F5" s="212" t="s">
        <v>94</v>
      </c>
      <c r="G5" s="119" t="s">
        <v>95</v>
      </c>
      <c r="H5" s="257" t="s">
        <v>96</v>
      </c>
      <c r="I5" s="212"/>
      <c r="J5" s="212"/>
      <c r="K5" s="174"/>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5"/>
      <c r="E6" s="120" t="str">
        <f>IF(E5 = "Select", "", E5)</f>
        <v/>
      </c>
      <c r="F6" s="30" t="s">
        <v>94</v>
      </c>
      <c r="G6" s="58" t="s">
        <v>103</v>
      </c>
      <c r="H6" s="258" t="s">
        <v>104</v>
      </c>
      <c r="I6" s="30"/>
      <c r="J6" s="30"/>
      <c r="K6" s="175"/>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5"/>
      <c r="E7" s="120" t="str">
        <f>IF(E5 = "Select", "", E5)</f>
        <v/>
      </c>
      <c r="F7" s="30" t="s">
        <v>94</v>
      </c>
      <c r="G7" s="58" t="s">
        <v>106</v>
      </c>
      <c r="H7" s="258" t="s">
        <v>107</v>
      </c>
      <c r="I7" s="30"/>
      <c r="J7" s="30"/>
      <c r="K7" s="175"/>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5"/>
      <c r="E8" s="120" t="str">
        <f>IF(E5 = "Select", "", E5)</f>
        <v/>
      </c>
      <c r="F8" s="30" t="s">
        <v>94</v>
      </c>
      <c r="G8" s="58" t="s">
        <v>109</v>
      </c>
      <c r="H8" s="258" t="s">
        <v>110</v>
      </c>
      <c r="I8" s="30"/>
      <c r="J8" s="30"/>
      <c r="K8" s="175"/>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5"/>
      <c r="E9" s="120" t="str">
        <f t="shared" ref="E9" si="1">IF(E8 = "Select", "", E8)</f>
        <v/>
      </c>
      <c r="F9" s="212" t="s">
        <v>116</v>
      </c>
      <c r="G9" s="119" t="s">
        <v>95</v>
      </c>
      <c r="H9" s="257" t="s">
        <v>96</v>
      </c>
      <c r="I9" s="212"/>
      <c r="J9" s="212"/>
      <c r="K9" s="174"/>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5"/>
      <c r="E10" s="120" t="str">
        <f t="shared" ref="E10" si="2">IF(E8 = "Select", "", E8)</f>
        <v/>
      </c>
      <c r="F10" s="30" t="s">
        <v>116</v>
      </c>
      <c r="G10" s="58" t="s">
        <v>103</v>
      </c>
      <c r="H10" s="258" t="s">
        <v>104</v>
      </c>
      <c r="I10" s="30"/>
      <c r="J10" s="30"/>
      <c r="K10" s="175"/>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5"/>
      <c r="E11" s="120" t="str">
        <f t="shared" ref="E11" si="3">IF(E8 = "Select", "", E8)</f>
        <v/>
      </c>
      <c r="F11" s="30" t="s">
        <v>116</v>
      </c>
      <c r="G11" s="58" t="s">
        <v>106</v>
      </c>
      <c r="H11" s="258" t="s">
        <v>107</v>
      </c>
      <c r="I11" s="30"/>
      <c r="J11" s="30"/>
      <c r="K11" s="175"/>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5"/>
      <c r="E12" s="120" t="str">
        <f t="shared" ref="E12" si="4">IF(E11 = "Select", "", E11)</f>
        <v/>
      </c>
      <c r="F12" s="30" t="s">
        <v>116</v>
      </c>
      <c r="G12" s="58" t="s">
        <v>109</v>
      </c>
      <c r="H12" s="258" t="s">
        <v>110</v>
      </c>
      <c r="I12" s="30"/>
      <c r="J12" s="30"/>
      <c r="K12" s="175"/>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5"/>
      <c r="E13" s="120" t="str">
        <f t="shared" ref="E13" si="5">IF(E11 = "Select", "", E11)</f>
        <v/>
      </c>
      <c r="F13" s="212" t="s">
        <v>117</v>
      </c>
      <c r="G13" s="119" t="s">
        <v>95</v>
      </c>
      <c r="H13" s="257" t="s">
        <v>96</v>
      </c>
      <c r="I13" s="212"/>
      <c r="J13" s="212"/>
      <c r="K13" s="174"/>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5"/>
      <c r="E14" s="120" t="str">
        <f t="shared" ref="E14" si="6">IF(E11 = "Select", "", E11)</f>
        <v/>
      </c>
      <c r="F14" s="30" t="s">
        <v>117</v>
      </c>
      <c r="G14" s="58" t="s">
        <v>103</v>
      </c>
      <c r="H14" s="258" t="s">
        <v>104</v>
      </c>
      <c r="I14" s="30"/>
      <c r="J14" s="30"/>
      <c r="K14" s="175"/>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5"/>
      <c r="E15" s="120" t="str">
        <f t="shared" ref="E15" si="7">IF(E14 = "Select", "", E14)</f>
        <v/>
      </c>
      <c r="F15" s="30" t="s">
        <v>117</v>
      </c>
      <c r="G15" s="58" t="s">
        <v>106</v>
      </c>
      <c r="H15" s="258" t="s">
        <v>107</v>
      </c>
      <c r="I15" s="30"/>
      <c r="J15" s="30"/>
      <c r="K15" s="175"/>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5"/>
      <c r="E16" s="120" t="str">
        <f t="shared" ref="E16" si="8">IF(E14 = "Select", "", E14)</f>
        <v/>
      </c>
      <c r="F16" s="30" t="s">
        <v>117</v>
      </c>
      <c r="G16" s="58" t="s">
        <v>109</v>
      </c>
      <c r="H16" s="258" t="s">
        <v>110</v>
      </c>
      <c r="I16" s="30"/>
      <c r="J16" s="30"/>
      <c r="K16" s="175"/>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5"/>
      <c r="E17" s="120" t="str">
        <f t="shared" ref="E17" si="9">IF(E14 = "Select", "", E14)</f>
        <v/>
      </c>
      <c r="F17" s="212" t="s">
        <v>122</v>
      </c>
      <c r="G17" s="119" t="s">
        <v>95</v>
      </c>
      <c r="H17" s="257" t="s">
        <v>96</v>
      </c>
      <c r="I17" s="212"/>
      <c r="J17" s="212"/>
      <c r="K17" s="174"/>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5"/>
      <c r="E18" s="120" t="str">
        <f t="shared" ref="E18" si="10">IF(E17 = "Select", "", E17)</f>
        <v/>
      </c>
      <c r="F18" s="30" t="s">
        <v>122</v>
      </c>
      <c r="G18" s="58" t="s">
        <v>103</v>
      </c>
      <c r="H18" s="258" t="s">
        <v>104</v>
      </c>
      <c r="I18" s="30"/>
      <c r="J18" s="30"/>
      <c r="K18" s="175"/>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5"/>
      <c r="E19" s="120" t="str">
        <f t="shared" ref="E19" si="11">IF(E17 = "Select", "", E17)</f>
        <v/>
      </c>
      <c r="F19" s="30" t="s">
        <v>122</v>
      </c>
      <c r="G19" s="58" t="s">
        <v>106</v>
      </c>
      <c r="H19" s="258" t="s">
        <v>107</v>
      </c>
      <c r="I19" s="30"/>
      <c r="J19" s="30"/>
      <c r="K19" s="175"/>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5"/>
      <c r="E20" s="123" t="str">
        <f t="shared" ref="E20" si="12">IF(E17 = "Select", "", E17)</f>
        <v/>
      </c>
      <c r="F20" s="213" t="s">
        <v>122</v>
      </c>
      <c r="G20" s="122" t="s">
        <v>109</v>
      </c>
      <c r="H20" s="259" t="s">
        <v>110</v>
      </c>
      <c r="I20" s="213"/>
      <c r="J20" s="213"/>
      <c r="K20" s="176"/>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5"/>
      <c r="E21" s="194" t="s">
        <v>93</v>
      </c>
      <c r="F21" s="212" t="s">
        <v>94</v>
      </c>
      <c r="G21" s="119" t="s">
        <v>95</v>
      </c>
      <c r="H21" s="257" t="str">
        <f>H5</f>
        <v>0-30</v>
      </c>
      <c r="I21" s="212"/>
      <c r="J21" s="212"/>
      <c r="K21" s="174"/>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5"/>
      <c r="E22" s="116" t="str">
        <f>IF(E21 = "Select", "", E21)</f>
        <v/>
      </c>
      <c r="F22" s="30" t="s">
        <v>94</v>
      </c>
      <c r="G22" s="58" t="s">
        <v>103</v>
      </c>
      <c r="H22" s="258" t="str">
        <f t="shared" ref="H22:H52" si="13">H6</f>
        <v>31-100</v>
      </c>
      <c r="I22" s="30"/>
      <c r="J22" s="30"/>
      <c r="K22" s="175"/>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5"/>
      <c r="E23" s="116" t="str">
        <f>IF(E21 = "Select", "", E21)</f>
        <v/>
      </c>
      <c r="F23" s="30" t="s">
        <v>94</v>
      </c>
      <c r="G23" s="58" t="s">
        <v>106</v>
      </c>
      <c r="H23" s="258" t="str">
        <f t="shared" si="13"/>
        <v>101-150</v>
      </c>
      <c r="I23" s="30"/>
      <c r="J23" s="30"/>
      <c r="K23" s="175"/>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5"/>
      <c r="E24" s="116" t="str">
        <f>IF(E21 = "Select", "", E21)</f>
        <v/>
      </c>
      <c r="F24" s="213" t="s">
        <v>94</v>
      </c>
      <c r="G24" s="122" t="s">
        <v>109</v>
      </c>
      <c r="H24" s="259" t="str">
        <f t="shared" si="13"/>
        <v>500+</v>
      </c>
      <c r="I24" s="213"/>
      <c r="J24" s="213"/>
      <c r="K24" s="176"/>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5"/>
      <c r="E25" s="116" t="str">
        <f>IF(E21 = "Select", "", E21)</f>
        <v/>
      </c>
      <c r="F25" s="30" t="s">
        <v>116</v>
      </c>
      <c r="G25" s="58" t="s">
        <v>95</v>
      </c>
      <c r="H25" s="258" t="str">
        <f t="shared" si="13"/>
        <v>0-30</v>
      </c>
      <c r="I25" s="30"/>
      <c r="J25" s="30"/>
      <c r="K25" s="175"/>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5"/>
      <c r="E26" s="116" t="str">
        <f>IF(E21 = "Select", "", E21)</f>
        <v/>
      </c>
      <c r="F26" s="30" t="s">
        <v>116</v>
      </c>
      <c r="G26" s="58" t="s">
        <v>103</v>
      </c>
      <c r="H26" s="258" t="str">
        <f t="shared" si="13"/>
        <v>31-100</v>
      </c>
      <c r="I26" s="30"/>
      <c r="J26" s="30"/>
      <c r="K26" s="175"/>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5"/>
      <c r="E27" s="116" t="str">
        <f>IF(E21 = "Select", "", E21)</f>
        <v/>
      </c>
      <c r="F27" s="30" t="s">
        <v>116</v>
      </c>
      <c r="G27" s="58" t="s">
        <v>106</v>
      </c>
      <c r="H27" s="258" t="str">
        <f t="shared" si="13"/>
        <v>101-150</v>
      </c>
      <c r="I27" s="30"/>
      <c r="J27" s="30"/>
      <c r="K27" s="175"/>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5"/>
      <c r="E28" s="116" t="str">
        <f>IF(E21 = "Select", "", E21)</f>
        <v/>
      </c>
      <c r="F28" s="213" t="s">
        <v>116</v>
      </c>
      <c r="G28" s="122" t="s">
        <v>109</v>
      </c>
      <c r="H28" s="259" t="str">
        <f t="shared" si="13"/>
        <v>500+</v>
      </c>
      <c r="I28" s="213"/>
      <c r="J28" s="213"/>
      <c r="K28" s="176"/>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5"/>
      <c r="E29" s="116" t="str">
        <f>IF(E21 = "Select", "", E21)</f>
        <v/>
      </c>
      <c r="F29" s="30" t="s">
        <v>117</v>
      </c>
      <c r="G29" s="58" t="s">
        <v>95</v>
      </c>
      <c r="H29" s="258" t="str">
        <f t="shared" si="13"/>
        <v>0-30</v>
      </c>
      <c r="I29" s="30"/>
      <c r="J29" s="30"/>
      <c r="K29" s="175"/>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5"/>
      <c r="E30" s="116" t="str">
        <f>IF(E21 = "Select", "", E21)</f>
        <v/>
      </c>
      <c r="F30" s="30" t="s">
        <v>117</v>
      </c>
      <c r="G30" s="58" t="s">
        <v>103</v>
      </c>
      <c r="H30" s="258" t="str">
        <f t="shared" si="13"/>
        <v>31-100</v>
      </c>
      <c r="I30" s="30"/>
      <c r="J30" s="30"/>
      <c r="K30" s="175"/>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5"/>
      <c r="E31" s="116" t="str">
        <f>IF(E21 = "Select", "", E21)</f>
        <v/>
      </c>
      <c r="F31" s="30" t="s">
        <v>117</v>
      </c>
      <c r="G31" s="58" t="s">
        <v>106</v>
      </c>
      <c r="H31" s="258" t="str">
        <f t="shared" si="13"/>
        <v>101-150</v>
      </c>
      <c r="I31" s="30"/>
      <c r="J31" s="30"/>
      <c r="K31" s="175"/>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5"/>
      <c r="E32" s="116" t="str">
        <f>IF(E21 = "Select", "", E21)</f>
        <v/>
      </c>
      <c r="F32" s="213" t="s">
        <v>117</v>
      </c>
      <c r="G32" s="122" t="s">
        <v>109</v>
      </c>
      <c r="H32" s="259" t="str">
        <f t="shared" si="13"/>
        <v>500+</v>
      </c>
      <c r="I32" s="213"/>
      <c r="J32" s="213"/>
      <c r="K32" s="176"/>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5"/>
      <c r="E33" s="116" t="str">
        <f>IF(E21 = "Select", "", E21)</f>
        <v/>
      </c>
      <c r="F33" s="212" t="s">
        <v>122</v>
      </c>
      <c r="G33" s="119" t="s">
        <v>95</v>
      </c>
      <c r="H33" s="257" t="str">
        <f t="shared" si="13"/>
        <v>0-30</v>
      </c>
      <c r="I33" s="212"/>
      <c r="J33" s="212"/>
      <c r="K33" s="174"/>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5"/>
      <c r="E34" s="116" t="str">
        <f>IF(E21 = "Select", "", E21)</f>
        <v/>
      </c>
      <c r="F34" s="30" t="s">
        <v>122</v>
      </c>
      <c r="G34" s="58" t="s">
        <v>103</v>
      </c>
      <c r="H34" s="258" t="str">
        <f t="shared" si="13"/>
        <v>31-100</v>
      </c>
      <c r="I34" s="30"/>
      <c r="J34" s="30"/>
      <c r="K34" s="175"/>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5"/>
      <c r="E35" s="116" t="str">
        <f>IF(E21 = "Select", "", E21)</f>
        <v/>
      </c>
      <c r="F35" s="30" t="s">
        <v>122</v>
      </c>
      <c r="G35" s="58" t="s">
        <v>106</v>
      </c>
      <c r="H35" s="258" t="str">
        <f t="shared" si="13"/>
        <v>101-150</v>
      </c>
      <c r="I35" s="30"/>
      <c r="J35" s="30"/>
      <c r="K35" s="175"/>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5"/>
      <c r="E36" s="117" t="str">
        <f>IF(E21 = "Select", "", E21)</f>
        <v/>
      </c>
      <c r="F36" s="213" t="s">
        <v>122</v>
      </c>
      <c r="G36" s="122" t="s">
        <v>109</v>
      </c>
      <c r="H36" s="259" t="str">
        <f t="shared" si="13"/>
        <v>500+</v>
      </c>
      <c r="I36" s="213"/>
      <c r="J36" s="213"/>
      <c r="K36" s="176"/>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5"/>
      <c r="E37" s="194" t="s">
        <v>93</v>
      </c>
      <c r="F37" s="212" t="s">
        <v>94</v>
      </c>
      <c r="G37" s="119" t="s">
        <v>95</v>
      </c>
      <c r="H37" s="257" t="str">
        <f>H21</f>
        <v>0-30</v>
      </c>
      <c r="I37" s="212"/>
      <c r="J37" s="212"/>
      <c r="K37" s="174"/>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5"/>
      <c r="E38" s="116" t="str">
        <f>IF(E37 = "Select", "", E37)</f>
        <v/>
      </c>
      <c r="F38" s="30" t="s">
        <v>94</v>
      </c>
      <c r="G38" s="58" t="s">
        <v>103</v>
      </c>
      <c r="H38" s="258" t="str">
        <f t="shared" si="13"/>
        <v>31-100</v>
      </c>
      <c r="I38" s="30"/>
      <c r="J38" s="30"/>
      <c r="K38" s="175"/>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5"/>
      <c r="E39" s="116" t="str">
        <f>IF(E37 = "Select", "", E37)</f>
        <v/>
      </c>
      <c r="F39" s="30" t="s">
        <v>94</v>
      </c>
      <c r="G39" s="58" t="s">
        <v>106</v>
      </c>
      <c r="H39" s="258" t="str">
        <f t="shared" si="13"/>
        <v>101-150</v>
      </c>
      <c r="I39" s="30"/>
      <c r="J39" s="30"/>
      <c r="K39" s="175"/>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5"/>
      <c r="E40" s="116" t="str">
        <f>IF(E37 = "Select", "", E37)</f>
        <v/>
      </c>
      <c r="F40" s="30" t="s">
        <v>94</v>
      </c>
      <c r="G40" s="58" t="s">
        <v>109</v>
      </c>
      <c r="H40" s="258" t="str">
        <f t="shared" si="13"/>
        <v>500+</v>
      </c>
      <c r="I40" s="30"/>
      <c r="J40" s="30"/>
      <c r="K40" s="175"/>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5"/>
      <c r="E41" s="116" t="str">
        <f>IF(E37 = "Select", "", E37)</f>
        <v/>
      </c>
      <c r="F41" s="212" t="s">
        <v>116</v>
      </c>
      <c r="G41" s="119" t="s">
        <v>95</v>
      </c>
      <c r="H41" s="257" t="str">
        <f t="shared" si="13"/>
        <v>0-30</v>
      </c>
      <c r="I41" s="212"/>
      <c r="J41" s="212"/>
      <c r="K41" s="174"/>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5"/>
      <c r="E42" s="116" t="str">
        <f>IF(E37 = "Select", "", E37)</f>
        <v/>
      </c>
      <c r="F42" s="30" t="s">
        <v>116</v>
      </c>
      <c r="G42" s="58" t="s">
        <v>103</v>
      </c>
      <c r="H42" s="258" t="str">
        <f t="shared" si="13"/>
        <v>31-100</v>
      </c>
      <c r="I42" s="30"/>
      <c r="J42" s="30"/>
      <c r="K42" s="175"/>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5"/>
      <c r="E43" s="116" t="str">
        <f>IF(E37 = "Select", "", E37)</f>
        <v/>
      </c>
      <c r="F43" s="30" t="s">
        <v>116</v>
      </c>
      <c r="G43" s="58" t="s">
        <v>106</v>
      </c>
      <c r="H43" s="258" t="str">
        <f t="shared" si="13"/>
        <v>101-150</v>
      </c>
      <c r="I43" s="30"/>
      <c r="J43" s="30"/>
      <c r="K43" s="175"/>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5"/>
      <c r="E44" s="116" t="str">
        <f>IF(E37 = "Select", "", E37)</f>
        <v/>
      </c>
      <c r="F44" s="213" t="s">
        <v>116</v>
      </c>
      <c r="G44" s="122" t="s">
        <v>109</v>
      </c>
      <c r="H44" s="259" t="str">
        <f t="shared" si="13"/>
        <v>500+</v>
      </c>
      <c r="I44" s="213"/>
      <c r="J44" s="213"/>
      <c r="K44" s="176"/>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5"/>
      <c r="E45" s="116" t="str">
        <f>IF(E37 = "Select", "", E37)</f>
        <v/>
      </c>
      <c r="F45" s="30" t="s">
        <v>117</v>
      </c>
      <c r="G45" s="58" t="s">
        <v>95</v>
      </c>
      <c r="H45" s="258" t="str">
        <f t="shared" si="13"/>
        <v>0-30</v>
      </c>
      <c r="I45" s="30"/>
      <c r="J45" s="30"/>
      <c r="K45" s="175"/>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5"/>
      <c r="E46" s="116" t="str">
        <f>IF(E37 = "Select", "", E37)</f>
        <v/>
      </c>
      <c r="F46" s="30" t="s">
        <v>117</v>
      </c>
      <c r="G46" s="58" t="s">
        <v>103</v>
      </c>
      <c r="H46" s="258" t="str">
        <f t="shared" si="13"/>
        <v>31-100</v>
      </c>
      <c r="I46" s="30"/>
      <c r="J46" s="30"/>
      <c r="K46" s="175"/>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5"/>
      <c r="E47" s="116" t="str">
        <f>IF(E37 = "Select", "", E37)</f>
        <v/>
      </c>
      <c r="F47" s="30" t="s">
        <v>117</v>
      </c>
      <c r="G47" s="58" t="s">
        <v>106</v>
      </c>
      <c r="H47" s="258" t="str">
        <f t="shared" si="13"/>
        <v>101-150</v>
      </c>
      <c r="I47" s="30"/>
      <c r="J47" s="30"/>
      <c r="K47" s="175"/>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5"/>
      <c r="E48" s="116" t="str">
        <f>IF(E37 = "Select", "", E37)</f>
        <v/>
      </c>
      <c r="F48" s="213" t="s">
        <v>117</v>
      </c>
      <c r="G48" s="122" t="s">
        <v>109</v>
      </c>
      <c r="H48" s="259" t="str">
        <f t="shared" si="13"/>
        <v>500+</v>
      </c>
      <c r="I48" s="213"/>
      <c r="J48" s="213"/>
      <c r="K48" s="176"/>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5"/>
      <c r="E49" s="116" t="str">
        <f>IF(E37 = "Select", "", E37)</f>
        <v/>
      </c>
      <c r="F49" s="30" t="s">
        <v>122</v>
      </c>
      <c r="G49" s="58" t="s">
        <v>95</v>
      </c>
      <c r="H49" s="258" t="str">
        <f t="shared" si="13"/>
        <v>0-30</v>
      </c>
      <c r="I49" s="30"/>
      <c r="J49" s="30"/>
      <c r="K49" s="175"/>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5"/>
      <c r="E50" s="116" t="str">
        <f>IF(E37 = "Select", "", E37)</f>
        <v/>
      </c>
      <c r="F50" s="30" t="s">
        <v>122</v>
      </c>
      <c r="G50" s="58" t="s">
        <v>103</v>
      </c>
      <c r="H50" s="258" t="str">
        <f t="shared" si="13"/>
        <v>31-100</v>
      </c>
      <c r="I50" s="30"/>
      <c r="J50" s="30"/>
      <c r="K50" s="175"/>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5"/>
      <c r="E51" s="116" t="str">
        <f>IF(E37 = "Select", "", E37)</f>
        <v/>
      </c>
      <c r="F51" s="30" t="s">
        <v>122</v>
      </c>
      <c r="G51" s="58" t="s">
        <v>106</v>
      </c>
      <c r="H51" s="258" t="str">
        <f t="shared" si="13"/>
        <v>101-150</v>
      </c>
      <c r="I51" s="30"/>
      <c r="J51" s="30"/>
      <c r="K51" s="175"/>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5"/>
      <c r="E52" s="117" t="str">
        <f>IF(E37 = "Select", "", E37)</f>
        <v/>
      </c>
      <c r="F52" s="213" t="s">
        <v>122</v>
      </c>
      <c r="G52" s="122" t="s">
        <v>109</v>
      </c>
      <c r="H52" s="259" t="str">
        <f t="shared" si="13"/>
        <v>500+</v>
      </c>
      <c r="I52" s="213"/>
      <c r="J52" s="213"/>
      <c r="K52" s="176"/>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10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1"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5">
        <v>6.1</v>
      </c>
      <c r="D3" s="195">
        <v>6.2</v>
      </c>
      <c r="E3" s="195">
        <v>6.3</v>
      </c>
      <c r="F3" s="195">
        <v>6.4</v>
      </c>
      <c r="G3" s="195">
        <v>6.5</v>
      </c>
      <c r="H3" s="195">
        <v>6.6</v>
      </c>
      <c r="I3" s="195">
        <v>6.7</v>
      </c>
      <c r="J3" s="195">
        <v>6.8</v>
      </c>
      <c r="K3" s="195">
        <v>6</v>
      </c>
      <c r="AH3" s="20"/>
    </row>
    <row r="4" spans="3:35" ht="38.25" customHeight="1" thickBot="1" x14ac:dyDescent="0.45">
      <c r="C4" s="61" t="s">
        <v>44</v>
      </c>
      <c r="D4" s="60" t="s">
        <v>77</v>
      </c>
      <c r="E4" s="98" t="s">
        <v>78</v>
      </c>
      <c r="F4" s="93" t="s">
        <v>79</v>
      </c>
      <c r="G4" s="110"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5"/>
      <c r="E5" s="165" t="s">
        <v>93</v>
      </c>
      <c r="F5" s="192" t="s">
        <v>94</v>
      </c>
      <c r="G5" s="128" t="s">
        <v>160</v>
      </c>
      <c r="H5" s="192" t="s">
        <v>162</v>
      </c>
      <c r="I5" s="192"/>
      <c r="J5" s="192"/>
      <c r="K5" s="174"/>
      <c r="AA5" s="15" t="s">
        <v>97</v>
      </c>
      <c r="AB5" s="76">
        <v>100</v>
      </c>
      <c r="AC5" s="76">
        <v>1000000</v>
      </c>
      <c r="AD5" s="76" t="s">
        <v>98</v>
      </c>
      <c r="AE5" s="15" t="s">
        <v>99</v>
      </c>
      <c r="AG5" s="97" t="s">
        <v>100</v>
      </c>
      <c r="AH5" s="71" t="s">
        <v>100</v>
      </c>
      <c r="AI5" s="88" t="s">
        <v>102</v>
      </c>
    </row>
    <row r="6" spans="3:35" x14ac:dyDescent="0.4">
      <c r="C6" s="58" t="str">
        <f>C5</f>
        <v/>
      </c>
      <c r="D6" s="155"/>
      <c r="E6" s="116" t="str">
        <f>IF(E5 = "Select", "", E5)</f>
        <v/>
      </c>
      <c r="F6" s="31" t="s">
        <v>94</v>
      </c>
      <c r="G6" s="126" t="s">
        <v>160</v>
      </c>
      <c r="H6" s="31" t="s">
        <v>163</v>
      </c>
      <c r="I6" s="31"/>
      <c r="J6" s="31"/>
      <c r="K6" s="175"/>
      <c r="AA6" s="15" t="s">
        <v>97</v>
      </c>
      <c r="AB6" s="15">
        <v>0</v>
      </c>
      <c r="AC6" s="15">
        <v>100</v>
      </c>
      <c r="AD6" s="15" t="s">
        <v>105</v>
      </c>
      <c r="AG6" s="99" t="s">
        <v>100</v>
      </c>
      <c r="AH6" s="59" t="s">
        <v>101</v>
      </c>
      <c r="AI6" s="89" t="s">
        <v>102</v>
      </c>
    </row>
    <row r="7" spans="3:35" x14ac:dyDescent="0.4">
      <c r="C7" s="58" t="str">
        <f t="shared" ref="C7:C14" si="0">C6</f>
        <v/>
      </c>
      <c r="D7" s="155"/>
      <c r="E7" s="116" t="str">
        <f>E6</f>
        <v/>
      </c>
      <c r="F7" s="31" t="s">
        <v>94</v>
      </c>
      <c r="G7" s="125" t="s">
        <v>164</v>
      </c>
      <c r="H7" s="31" t="s">
        <v>165</v>
      </c>
      <c r="I7" s="31"/>
      <c r="J7" s="31"/>
      <c r="K7" s="175"/>
      <c r="AA7" s="15" t="s">
        <v>97</v>
      </c>
      <c r="AB7" s="15">
        <v>-100</v>
      </c>
      <c r="AC7" s="15">
        <v>0</v>
      </c>
      <c r="AD7" s="15" t="s">
        <v>108</v>
      </c>
      <c r="AG7" s="97" t="s">
        <v>100</v>
      </c>
      <c r="AH7" s="71" t="s">
        <v>108</v>
      </c>
      <c r="AI7" s="88" t="s">
        <v>102</v>
      </c>
    </row>
    <row r="8" spans="3:35" x14ac:dyDescent="0.4">
      <c r="C8" s="58" t="str">
        <f t="shared" si="0"/>
        <v/>
      </c>
      <c r="D8" s="155"/>
      <c r="E8" s="116" t="str">
        <f t="shared" ref="E8:E9" si="1">E7</f>
        <v/>
      </c>
      <c r="F8" s="31" t="s">
        <v>94</v>
      </c>
      <c r="G8" s="126" t="s">
        <v>161</v>
      </c>
      <c r="H8" s="31" t="s">
        <v>166</v>
      </c>
      <c r="I8" s="31"/>
      <c r="J8" s="31"/>
      <c r="K8" s="175"/>
      <c r="AA8" s="15" t="s">
        <v>97</v>
      </c>
      <c r="AB8" s="15">
        <v>-150</v>
      </c>
      <c r="AC8" s="15">
        <v>-100</v>
      </c>
      <c r="AD8" s="15" t="s">
        <v>100</v>
      </c>
      <c r="AG8" s="99" t="s">
        <v>100</v>
      </c>
      <c r="AH8" s="59" t="s">
        <v>105</v>
      </c>
      <c r="AI8" s="89" t="s">
        <v>102</v>
      </c>
    </row>
    <row r="9" spans="3:35" x14ac:dyDescent="0.4">
      <c r="C9" s="58" t="str">
        <f t="shared" si="0"/>
        <v/>
      </c>
      <c r="D9" s="155"/>
      <c r="E9" s="116" t="str">
        <f t="shared" si="1"/>
        <v/>
      </c>
      <c r="F9" s="31" t="s">
        <v>94</v>
      </c>
      <c r="G9" s="201" t="s">
        <v>161</v>
      </c>
      <c r="H9" s="31" t="s">
        <v>167</v>
      </c>
      <c r="I9" s="31"/>
      <c r="J9" s="31"/>
      <c r="K9" s="175"/>
      <c r="AA9" s="15" t="s">
        <v>97</v>
      </c>
      <c r="AB9" s="15">
        <v>-10000000</v>
      </c>
      <c r="AC9" s="15">
        <v>-150</v>
      </c>
      <c r="AD9" s="15" t="s">
        <v>101</v>
      </c>
      <c r="AE9" s="15" t="s">
        <v>111</v>
      </c>
      <c r="AG9" s="97" t="s">
        <v>100</v>
      </c>
      <c r="AH9" s="71" t="s">
        <v>98</v>
      </c>
      <c r="AI9" s="88" t="s">
        <v>102</v>
      </c>
    </row>
    <row r="10" spans="3:35" x14ac:dyDescent="0.4">
      <c r="C10" s="58" t="str">
        <f t="shared" si="0"/>
        <v/>
      </c>
      <c r="D10" s="155"/>
      <c r="E10" s="115" t="s">
        <v>97</v>
      </c>
      <c r="F10" s="209" t="s">
        <v>94</v>
      </c>
      <c r="G10" s="204" t="s">
        <v>160</v>
      </c>
      <c r="H10" s="209" t="str">
        <f>H5</f>
        <v>20m inside boundary</v>
      </c>
      <c r="I10" s="209"/>
      <c r="J10" s="209"/>
      <c r="K10" s="174"/>
      <c r="AA10" s="15" t="s">
        <v>113</v>
      </c>
      <c r="AB10" s="21">
        <v>0</v>
      </c>
      <c r="AC10" s="21">
        <v>75.000010000000003</v>
      </c>
      <c r="AD10" s="15" t="s">
        <v>98</v>
      </c>
      <c r="AG10" s="99" t="s">
        <v>101</v>
      </c>
      <c r="AH10" s="59" t="s">
        <v>100</v>
      </c>
      <c r="AI10" s="89" t="s">
        <v>102</v>
      </c>
    </row>
    <row r="11" spans="3:35" x14ac:dyDescent="0.4">
      <c r="C11" s="58" t="str">
        <f t="shared" si="0"/>
        <v/>
      </c>
      <c r="D11" s="155"/>
      <c r="E11" s="116" t="s">
        <v>97</v>
      </c>
      <c r="F11" s="210" t="s">
        <v>94</v>
      </c>
      <c r="G11" s="203" t="s">
        <v>160</v>
      </c>
      <c r="H11" s="210" t="str">
        <f t="shared" ref="H11:H14" si="2">H6</f>
        <v>10m inside boundary</v>
      </c>
      <c r="I11" s="210"/>
      <c r="J11" s="210"/>
      <c r="K11" s="175"/>
      <c r="AA11" s="15" t="s">
        <v>113</v>
      </c>
      <c r="AB11" s="21">
        <v>75.000010000000003</v>
      </c>
      <c r="AC11" s="21">
        <v>250.00001</v>
      </c>
      <c r="AD11" s="15" t="s">
        <v>105</v>
      </c>
      <c r="AG11" s="97" t="s">
        <v>101</v>
      </c>
      <c r="AH11" s="71" t="s">
        <v>101</v>
      </c>
      <c r="AI11" s="88" t="s">
        <v>102</v>
      </c>
    </row>
    <row r="12" spans="3:35" x14ac:dyDescent="0.4">
      <c r="C12" s="58" t="str">
        <f t="shared" si="0"/>
        <v/>
      </c>
      <c r="D12" s="155"/>
      <c r="E12" s="116" t="s">
        <v>97</v>
      </c>
      <c r="F12" s="210" t="s">
        <v>94</v>
      </c>
      <c r="G12" s="202" t="s">
        <v>164</v>
      </c>
      <c r="H12" s="210" t="str">
        <f t="shared" si="2"/>
        <v>0m on boundary</v>
      </c>
      <c r="I12" s="210"/>
      <c r="J12" s="210"/>
      <c r="K12" s="175"/>
      <c r="AA12" s="15" t="s">
        <v>113</v>
      </c>
      <c r="AB12" s="21">
        <v>250.00001</v>
      </c>
      <c r="AC12" s="21">
        <v>500.00000999999997</v>
      </c>
      <c r="AD12" s="15" t="s">
        <v>108</v>
      </c>
      <c r="AG12" s="99" t="s">
        <v>101</v>
      </c>
      <c r="AH12" s="59" t="s">
        <v>108</v>
      </c>
      <c r="AI12" s="89" t="s">
        <v>102</v>
      </c>
    </row>
    <row r="13" spans="3:35" x14ac:dyDescent="0.4">
      <c r="C13" s="58" t="str">
        <f t="shared" si="0"/>
        <v/>
      </c>
      <c r="D13" s="155"/>
      <c r="E13" s="116" t="s">
        <v>97</v>
      </c>
      <c r="F13" s="210" t="s">
        <v>94</v>
      </c>
      <c r="G13" s="203" t="s">
        <v>161</v>
      </c>
      <c r="H13" s="210" t="str">
        <f t="shared" si="2"/>
        <v>10m outside boundary</v>
      </c>
      <c r="I13" s="210"/>
      <c r="J13" s="210"/>
      <c r="K13" s="175"/>
      <c r="AA13" s="15" t="s">
        <v>113</v>
      </c>
      <c r="AB13" s="21">
        <v>500.00000999999997</v>
      </c>
      <c r="AC13" s="21">
        <v>1100.00001</v>
      </c>
      <c r="AD13" s="15" t="s">
        <v>100</v>
      </c>
      <c r="AG13" s="97" t="s">
        <v>101</v>
      </c>
      <c r="AH13" s="71" t="s">
        <v>105</v>
      </c>
      <c r="AI13" s="88" t="s">
        <v>102</v>
      </c>
    </row>
    <row r="14" spans="3:35" x14ac:dyDescent="0.4">
      <c r="C14" s="58" t="str">
        <f t="shared" si="0"/>
        <v/>
      </c>
      <c r="D14" s="155"/>
      <c r="E14" s="117" t="s">
        <v>97</v>
      </c>
      <c r="F14" s="211" t="s">
        <v>94</v>
      </c>
      <c r="G14" s="205" t="s">
        <v>161</v>
      </c>
      <c r="H14" s="211" t="str">
        <f t="shared" si="2"/>
        <v>20m outside boundary</v>
      </c>
      <c r="I14" s="211"/>
      <c r="J14" s="211"/>
      <c r="K14" s="176"/>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10" t="s">
        <v>115</v>
      </c>
      <c r="F18" s="101" t="s">
        <v>79</v>
      </c>
      <c r="G18" s="110"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5"/>
      <c r="E19" s="115" t="str">
        <f>IF(E5 = "Select", "", E5)</f>
        <v/>
      </c>
      <c r="F19" s="192" t="s">
        <v>116</v>
      </c>
      <c r="G19" s="128" t="s">
        <v>160</v>
      </c>
      <c r="H19" s="192" t="s">
        <v>162</v>
      </c>
      <c r="I19" s="192"/>
      <c r="J19" s="192"/>
      <c r="K19" s="174"/>
      <c r="AA19" s="15" t="s">
        <v>114</v>
      </c>
      <c r="AB19" s="21">
        <v>6000.0000099999997</v>
      </c>
      <c r="AC19" s="21">
        <v>1000000</v>
      </c>
      <c r="AD19" s="15" t="s">
        <v>101</v>
      </c>
      <c r="AE19" s="15" t="s">
        <v>99</v>
      </c>
      <c r="AG19" s="97" t="s">
        <v>108</v>
      </c>
      <c r="AH19" s="71" t="s">
        <v>98</v>
      </c>
      <c r="AI19" s="88" t="s">
        <v>133</v>
      </c>
    </row>
    <row r="20" spans="3:35" x14ac:dyDescent="0.4">
      <c r="C20" s="58" t="str">
        <f>C19</f>
        <v/>
      </c>
      <c r="D20" s="155"/>
      <c r="E20" s="116" t="str">
        <f>E19</f>
        <v/>
      </c>
      <c r="F20" s="31" t="s">
        <v>116</v>
      </c>
      <c r="G20" s="126" t="s">
        <v>160</v>
      </c>
      <c r="H20" s="31" t="s">
        <v>163</v>
      </c>
      <c r="I20" s="31"/>
      <c r="J20" s="31"/>
      <c r="K20" s="175"/>
      <c r="AG20" s="99" t="s">
        <v>105</v>
      </c>
      <c r="AH20" s="59" t="s">
        <v>100</v>
      </c>
      <c r="AI20" s="89" t="s">
        <v>102</v>
      </c>
    </row>
    <row r="21" spans="3:35" x14ac:dyDescent="0.4">
      <c r="C21" s="58" t="str">
        <f t="shared" ref="C21:C48" si="3">C20</f>
        <v/>
      </c>
      <c r="D21" s="155"/>
      <c r="E21" s="116" t="str">
        <f t="shared" ref="E21:E33" si="4">E20</f>
        <v/>
      </c>
      <c r="F21" s="31" t="s">
        <v>116</v>
      </c>
      <c r="G21" s="125" t="s">
        <v>164</v>
      </c>
      <c r="H21" s="31" t="s">
        <v>165</v>
      </c>
      <c r="I21" s="31"/>
      <c r="J21" s="31"/>
      <c r="K21" s="175"/>
      <c r="AA21" s="18" t="s">
        <v>118</v>
      </c>
      <c r="AG21" s="97" t="s">
        <v>105</v>
      </c>
      <c r="AH21" s="71" t="s">
        <v>101</v>
      </c>
      <c r="AI21" s="88" t="s">
        <v>102</v>
      </c>
    </row>
    <row r="22" spans="3:35" x14ac:dyDescent="0.4">
      <c r="C22" s="58" t="str">
        <f t="shared" si="3"/>
        <v/>
      </c>
      <c r="D22" s="155"/>
      <c r="E22" s="116" t="str">
        <f t="shared" si="4"/>
        <v/>
      </c>
      <c r="F22" s="31" t="s">
        <v>116</v>
      </c>
      <c r="G22" s="126" t="s">
        <v>161</v>
      </c>
      <c r="H22" s="31" t="s">
        <v>166</v>
      </c>
      <c r="I22" s="31"/>
      <c r="J22" s="31"/>
      <c r="K22" s="175"/>
      <c r="AG22" s="99" t="s">
        <v>105</v>
      </c>
      <c r="AH22" s="59" t="s">
        <v>108</v>
      </c>
      <c r="AI22" s="89" t="s">
        <v>133</v>
      </c>
    </row>
    <row r="23" spans="3:35" x14ac:dyDescent="0.4">
      <c r="C23" s="58" t="str">
        <f t="shared" si="3"/>
        <v/>
      </c>
      <c r="D23" s="155"/>
      <c r="E23" s="116" t="str">
        <f t="shared" si="4"/>
        <v/>
      </c>
      <c r="F23" s="193" t="s">
        <v>116</v>
      </c>
      <c r="G23" s="129" t="s">
        <v>161</v>
      </c>
      <c r="H23" s="193" t="s">
        <v>167</v>
      </c>
      <c r="I23" s="193"/>
      <c r="J23" s="193"/>
      <c r="K23" s="176"/>
      <c r="AA23" s="15" t="s">
        <v>87</v>
      </c>
      <c r="AB23" s="84" t="s">
        <v>119</v>
      </c>
      <c r="AC23" s="15" t="s">
        <v>120</v>
      </c>
      <c r="AD23" s="15" t="s">
        <v>121</v>
      </c>
      <c r="AE23" s="15" t="s">
        <v>56</v>
      </c>
      <c r="AG23" s="97" t="s">
        <v>105</v>
      </c>
      <c r="AH23" s="71" t="s">
        <v>105</v>
      </c>
      <c r="AI23" s="88" t="s">
        <v>133</v>
      </c>
    </row>
    <row r="24" spans="3:35" x14ac:dyDescent="0.4">
      <c r="C24" s="58" t="str">
        <f t="shared" si="3"/>
        <v/>
      </c>
      <c r="D24" s="155"/>
      <c r="E24" s="116" t="str">
        <f t="shared" si="4"/>
        <v/>
      </c>
      <c r="F24" s="192" t="s">
        <v>117</v>
      </c>
      <c r="G24" s="124" t="s">
        <v>160</v>
      </c>
      <c r="H24" s="192" t="s">
        <v>162</v>
      </c>
      <c r="I24" s="192"/>
      <c r="J24" s="192"/>
      <c r="K24" s="174"/>
      <c r="AA24" s="15" t="s">
        <v>101</v>
      </c>
      <c r="AB24" s="15">
        <v>4.0000099999999996</v>
      </c>
      <c r="AC24" s="15">
        <v>6</v>
      </c>
      <c r="AD24" s="42">
        <v>5</v>
      </c>
      <c r="AE24" s="15" t="s">
        <v>99</v>
      </c>
      <c r="AG24" s="99" t="s">
        <v>105</v>
      </c>
      <c r="AH24" s="59" t="s">
        <v>98</v>
      </c>
      <c r="AI24" s="89" t="s">
        <v>133</v>
      </c>
    </row>
    <row r="25" spans="3:35" x14ac:dyDescent="0.4">
      <c r="C25" s="58" t="str">
        <f t="shared" si="3"/>
        <v/>
      </c>
      <c r="D25" s="155"/>
      <c r="E25" s="116" t="str">
        <f t="shared" si="4"/>
        <v/>
      </c>
      <c r="F25" s="31" t="s">
        <v>117</v>
      </c>
      <c r="G25" s="125" t="s">
        <v>160</v>
      </c>
      <c r="H25" s="31" t="s">
        <v>163</v>
      </c>
      <c r="I25" s="31"/>
      <c r="J25" s="31"/>
      <c r="K25" s="175"/>
      <c r="AA25" s="15" t="s">
        <v>100</v>
      </c>
      <c r="AB25" s="15">
        <v>3.1</v>
      </c>
      <c r="AC25" s="15">
        <v>4.0000099999999996</v>
      </c>
      <c r="AD25" s="42">
        <v>4</v>
      </c>
      <c r="AG25" s="97" t="s">
        <v>98</v>
      </c>
      <c r="AH25" s="71" t="s">
        <v>100</v>
      </c>
      <c r="AI25" s="88" t="s">
        <v>102</v>
      </c>
    </row>
    <row r="26" spans="3:35" x14ac:dyDescent="0.4">
      <c r="C26" s="58" t="str">
        <f t="shared" si="3"/>
        <v/>
      </c>
      <c r="D26" s="155"/>
      <c r="E26" s="116" t="str">
        <f t="shared" si="4"/>
        <v/>
      </c>
      <c r="F26" s="31" t="s">
        <v>117</v>
      </c>
      <c r="G26" s="126" t="s">
        <v>164</v>
      </c>
      <c r="H26" s="31" t="s">
        <v>165</v>
      </c>
      <c r="I26" s="31"/>
      <c r="J26" s="31"/>
      <c r="K26" s="175"/>
      <c r="AA26" s="15" t="s">
        <v>108</v>
      </c>
      <c r="AB26" s="15">
        <v>2.1</v>
      </c>
      <c r="AC26" s="15">
        <v>3.09999</v>
      </c>
      <c r="AD26" s="42">
        <v>3</v>
      </c>
      <c r="AG26" s="99" t="s">
        <v>98</v>
      </c>
      <c r="AH26" s="59" t="s">
        <v>101</v>
      </c>
      <c r="AI26" s="89" t="s">
        <v>102</v>
      </c>
    </row>
    <row r="27" spans="3:35" x14ac:dyDescent="0.4">
      <c r="C27" s="58" t="str">
        <f t="shared" si="3"/>
        <v/>
      </c>
      <c r="D27" s="155"/>
      <c r="E27" s="116" t="str">
        <f t="shared" si="4"/>
        <v/>
      </c>
      <c r="F27" s="31" t="s">
        <v>117</v>
      </c>
      <c r="G27" s="125" t="s">
        <v>161</v>
      </c>
      <c r="H27" s="31" t="s">
        <v>166</v>
      </c>
      <c r="I27" s="31"/>
      <c r="J27" s="31"/>
      <c r="K27" s="175"/>
      <c r="AA27" s="15" t="s">
        <v>105</v>
      </c>
      <c r="AB27" s="15">
        <v>1.1000000000000001</v>
      </c>
      <c r="AC27" s="15">
        <v>2.09999</v>
      </c>
      <c r="AD27" s="42">
        <v>2</v>
      </c>
      <c r="AG27" s="97" t="s">
        <v>98</v>
      </c>
      <c r="AH27" s="71" t="s">
        <v>108</v>
      </c>
      <c r="AI27" s="88" t="s">
        <v>133</v>
      </c>
    </row>
    <row r="28" spans="3:35" x14ac:dyDescent="0.4">
      <c r="C28" s="58" t="str">
        <f t="shared" si="3"/>
        <v/>
      </c>
      <c r="D28" s="155"/>
      <c r="E28" s="116" t="str">
        <f t="shared" si="4"/>
        <v/>
      </c>
      <c r="F28" s="193" t="s">
        <v>117</v>
      </c>
      <c r="G28" s="127" t="s">
        <v>161</v>
      </c>
      <c r="H28" s="193" t="s">
        <v>167</v>
      </c>
      <c r="I28" s="193"/>
      <c r="J28" s="193"/>
      <c r="K28" s="176"/>
      <c r="AA28" s="15" t="s">
        <v>98</v>
      </c>
      <c r="AB28" s="15">
        <v>0</v>
      </c>
      <c r="AC28" s="15">
        <v>1.09999</v>
      </c>
      <c r="AD28" s="42">
        <v>1</v>
      </c>
      <c r="AE28" s="15" t="s">
        <v>123</v>
      </c>
      <c r="AG28" s="99" t="s">
        <v>98</v>
      </c>
      <c r="AH28" s="59" t="s">
        <v>105</v>
      </c>
      <c r="AI28" s="89" t="s">
        <v>133</v>
      </c>
    </row>
    <row r="29" spans="3:35" x14ac:dyDescent="0.4">
      <c r="C29" s="58" t="str">
        <f t="shared" si="3"/>
        <v/>
      </c>
      <c r="D29" s="155"/>
      <c r="E29" s="116" t="str">
        <f t="shared" si="4"/>
        <v/>
      </c>
      <c r="F29" s="192" t="s">
        <v>122</v>
      </c>
      <c r="G29" s="128" t="s">
        <v>160</v>
      </c>
      <c r="H29" s="192" t="s">
        <v>162</v>
      </c>
      <c r="I29" s="192"/>
      <c r="J29" s="192"/>
      <c r="K29" s="174"/>
      <c r="AG29" s="100" t="s">
        <v>98</v>
      </c>
      <c r="AH29" s="90" t="s">
        <v>98</v>
      </c>
      <c r="AI29" s="91" t="s">
        <v>133</v>
      </c>
    </row>
    <row r="30" spans="3:35" x14ac:dyDescent="0.4">
      <c r="C30" s="58" t="str">
        <f t="shared" si="3"/>
        <v/>
      </c>
      <c r="D30" s="155"/>
      <c r="E30" s="116" t="str">
        <f t="shared" si="4"/>
        <v/>
      </c>
      <c r="F30" s="31" t="s">
        <v>122</v>
      </c>
      <c r="G30" s="126" t="s">
        <v>160</v>
      </c>
      <c r="H30" s="31" t="s">
        <v>163</v>
      </c>
      <c r="I30" s="31"/>
      <c r="J30" s="31"/>
      <c r="K30" s="175"/>
    </row>
    <row r="31" spans="3:35" x14ac:dyDescent="0.4">
      <c r="C31" s="58" t="str">
        <f t="shared" si="3"/>
        <v/>
      </c>
      <c r="D31" s="155"/>
      <c r="E31" s="116" t="str">
        <f t="shared" si="4"/>
        <v/>
      </c>
      <c r="F31" s="31" t="s">
        <v>122</v>
      </c>
      <c r="G31" s="125" t="s">
        <v>164</v>
      </c>
      <c r="H31" s="31" t="s">
        <v>165</v>
      </c>
      <c r="I31" s="31"/>
      <c r="J31" s="31"/>
      <c r="K31" s="175"/>
    </row>
    <row r="32" spans="3:35" x14ac:dyDescent="0.4">
      <c r="C32" s="58" t="str">
        <f t="shared" si="3"/>
        <v/>
      </c>
      <c r="D32" s="155"/>
      <c r="E32" s="116" t="str">
        <f t="shared" si="4"/>
        <v/>
      </c>
      <c r="F32" s="31" t="s">
        <v>122</v>
      </c>
      <c r="G32" s="126" t="s">
        <v>161</v>
      </c>
      <c r="H32" s="31" t="s">
        <v>166</v>
      </c>
      <c r="I32" s="31"/>
      <c r="J32" s="31"/>
      <c r="K32" s="175"/>
    </row>
    <row r="33" spans="3:11" x14ac:dyDescent="0.4">
      <c r="C33" s="58" t="str">
        <f t="shared" si="3"/>
        <v/>
      </c>
      <c r="D33" s="155"/>
      <c r="E33" s="117" t="str">
        <f t="shared" si="4"/>
        <v/>
      </c>
      <c r="F33" s="31" t="s">
        <v>122</v>
      </c>
      <c r="G33" s="201" t="s">
        <v>161</v>
      </c>
      <c r="H33" s="31" t="s">
        <v>167</v>
      </c>
      <c r="I33" s="31"/>
      <c r="J33" s="31"/>
      <c r="K33" s="175"/>
    </row>
    <row r="34" spans="3:11" x14ac:dyDescent="0.4">
      <c r="C34" s="58" t="str">
        <f t="shared" si="3"/>
        <v/>
      </c>
      <c r="D34" s="155"/>
      <c r="E34" s="115" t="s">
        <v>97</v>
      </c>
      <c r="F34" s="209" t="s">
        <v>116</v>
      </c>
      <c r="G34" s="196" t="s">
        <v>160</v>
      </c>
      <c r="H34" s="209" t="str">
        <f>H19</f>
        <v>20m inside boundary</v>
      </c>
      <c r="I34" s="209"/>
      <c r="J34" s="209"/>
      <c r="K34" s="174"/>
    </row>
    <row r="35" spans="3:11" x14ac:dyDescent="0.4">
      <c r="C35" s="58" t="str">
        <f t="shared" si="3"/>
        <v/>
      </c>
      <c r="D35" s="155"/>
      <c r="E35" s="116" t="s">
        <v>97</v>
      </c>
      <c r="F35" s="210" t="s">
        <v>116</v>
      </c>
      <c r="G35" s="197" t="s">
        <v>160</v>
      </c>
      <c r="H35" s="210" t="str">
        <f t="shared" ref="H35:H48" si="5">H20</f>
        <v>10m inside boundary</v>
      </c>
      <c r="I35" s="210"/>
      <c r="J35" s="210"/>
      <c r="K35" s="175"/>
    </row>
    <row r="36" spans="3:11" x14ac:dyDescent="0.4">
      <c r="C36" s="58" t="str">
        <f t="shared" si="3"/>
        <v/>
      </c>
      <c r="D36" s="155"/>
      <c r="E36" s="116" t="s">
        <v>97</v>
      </c>
      <c r="F36" s="210" t="s">
        <v>116</v>
      </c>
      <c r="G36" s="198" t="s">
        <v>164</v>
      </c>
      <c r="H36" s="210" t="str">
        <f t="shared" si="5"/>
        <v>0m on boundary</v>
      </c>
      <c r="I36" s="210"/>
      <c r="J36" s="210"/>
      <c r="K36" s="175"/>
    </row>
    <row r="37" spans="3:11" x14ac:dyDescent="0.4">
      <c r="C37" s="58" t="str">
        <f t="shared" si="3"/>
        <v/>
      </c>
      <c r="D37" s="155"/>
      <c r="E37" s="116" t="s">
        <v>97</v>
      </c>
      <c r="F37" s="210" t="s">
        <v>116</v>
      </c>
      <c r="G37" s="197" t="s">
        <v>161</v>
      </c>
      <c r="H37" s="210" t="str">
        <f t="shared" si="5"/>
        <v>10m outside boundary</v>
      </c>
      <c r="I37" s="210"/>
      <c r="J37" s="210"/>
      <c r="K37" s="175"/>
    </row>
    <row r="38" spans="3:11" x14ac:dyDescent="0.4">
      <c r="C38" s="58" t="str">
        <f t="shared" si="3"/>
        <v/>
      </c>
      <c r="D38" s="155"/>
      <c r="E38" s="116" t="s">
        <v>97</v>
      </c>
      <c r="F38" s="211" t="s">
        <v>116</v>
      </c>
      <c r="G38" s="145" t="s">
        <v>161</v>
      </c>
      <c r="H38" s="211" t="str">
        <f t="shared" si="5"/>
        <v>20m outside boundary</v>
      </c>
      <c r="I38" s="211"/>
      <c r="J38" s="211"/>
      <c r="K38" s="176"/>
    </row>
    <row r="39" spans="3:11" x14ac:dyDescent="0.4">
      <c r="C39" s="58" t="str">
        <f t="shared" si="3"/>
        <v/>
      </c>
      <c r="D39" s="155"/>
      <c r="E39" s="116" t="s">
        <v>97</v>
      </c>
      <c r="F39" s="209" t="s">
        <v>117</v>
      </c>
      <c r="G39" s="199" t="s">
        <v>160</v>
      </c>
      <c r="H39" s="209" t="str">
        <f t="shared" si="5"/>
        <v>20m inside boundary</v>
      </c>
      <c r="I39" s="209"/>
      <c r="J39" s="209"/>
      <c r="K39" s="174"/>
    </row>
    <row r="40" spans="3:11" x14ac:dyDescent="0.4">
      <c r="C40" s="58" t="str">
        <f t="shared" si="3"/>
        <v/>
      </c>
      <c r="D40" s="155"/>
      <c r="E40" s="116" t="s">
        <v>97</v>
      </c>
      <c r="F40" s="210" t="s">
        <v>117</v>
      </c>
      <c r="G40" s="198" t="s">
        <v>160</v>
      </c>
      <c r="H40" s="210" t="str">
        <f t="shared" si="5"/>
        <v>10m inside boundary</v>
      </c>
      <c r="I40" s="210"/>
      <c r="J40" s="210"/>
      <c r="K40" s="175"/>
    </row>
    <row r="41" spans="3:11" x14ac:dyDescent="0.4">
      <c r="C41" s="58" t="str">
        <f t="shared" si="3"/>
        <v/>
      </c>
      <c r="D41" s="155"/>
      <c r="E41" s="116" t="s">
        <v>97</v>
      </c>
      <c r="F41" s="210" t="s">
        <v>117</v>
      </c>
      <c r="G41" s="197" t="s">
        <v>164</v>
      </c>
      <c r="H41" s="210" t="str">
        <f t="shared" si="5"/>
        <v>0m on boundary</v>
      </c>
      <c r="I41" s="210"/>
      <c r="J41" s="210"/>
      <c r="K41" s="175"/>
    </row>
    <row r="42" spans="3:11" x14ac:dyDescent="0.4">
      <c r="C42" s="58" t="str">
        <f t="shared" si="3"/>
        <v/>
      </c>
      <c r="D42" s="155"/>
      <c r="E42" s="116" t="s">
        <v>97</v>
      </c>
      <c r="F42" s="210" t="s">
        <v>117</v>
      </c>
      <c r="G42" s="198" t="s">
        <v>161</v>
      </c>
      <c r="H42" s="210" t="str">
        <f t="shared" si="5"/>
        <v>10m outside boundary</v>
      </c>
      <c r="I42" s="210"/>
      <c r="J42" s="210"/>
      <c r="K42" s="175"/>
    </row>
    <row r="43" spans="3:11" x14ac:dyDescent="0.4">
      <c r="C43" s="58" t="str">
        <f t="shared" si="3"/>
        <v/>
      </c>
      <c r="D43" s="155"/>
      <c r="E43" s="116" t="s">
        <v>97</v>
      </c>
      <c r="F43" s="211" t="s">
        <v>117</v>
      </c>
      <c r="G43" s="200" t="s">
        <v>161</v>
      </c>
      <c r="H43" s="211" t="str">
        <f t="shared" si="5"/>
        <v>20m outside boundary</v>
      </c>
      <c r="I43" s="211"/>
      <c r="J43" s="211"/>
      <c r="K43" s="176"/>
    </row>
    <row r="44" spans="3:11" x14ac:dyDescent="0.4">
      <c r="C44" s="58" t="str">
        <f t="shared" si="3"/>
        <v/>
      </c>
      <c r="D44" s="155"/>
      <c r="E44" s="116" t="s">
        <v>97</v>
      </c>
      <c r="F44" s="209" t="s">
        <v>122</v>
      </c>
      <c r="G44" s="196" t="s">
        <v>160</v>
      </c>
      <c r="H44" s="209" t="str">
        <f t="shared" si="5"/>
        <v>20m inside boundary</v>
      </c>
      <c r="I44" s="209"/>
      <c r="J44" s="209"/>
      <c r="K44" s="174"/>
    </row>
    <row r="45" spans="3:11" x14ac:dyDescent="0.4">
      <c r="C45" s="58" t="str">
        <f t="shared" si="3"/>
        <v/>
      </c>
      <c r="D45" s="155"/>
      <c r="E45" s="116" t="s">
        <v>97</v>
      </c>
      <c r="F45" s="210" t="s">
        <v>122</v>
      </c>
      <c r="G45" s="197" t="s">
        <v>160</v>
      </c>
      <c r="H45" s="210" t="str">
        <f t="shared" si="5"/>
        <v>10m inside boundary</v>
      </c>
      <c r="I45" s="210"/>
      <c r="J45" s="210"/>
      <c r="K45" s="175"/>
    </row>
    <row r="46" spans="3:11" x14ac:dyDescent="0.4">
      <c r="C46" s="58" t="str">
        <f t="shared" si="3"/>
        <v/>
      </c>
      <c r="D46" s="155"/>
      <c r="E46" s="116" t="s">
        <v>97</v>
      </c>
      <c r="F46" s="210" t="s">
        <v>122</v>
      </c>
      <c r="G46" s="198" t="s">
        <v>164</v>
      </c>
      <c r="H46" s="210" t="str">
        <f t="shared" si="5"/>
        <v>0m on boundary</v>
      </c>
      <c r="I46" s="210"/>
      <c r="J46" s="210"/>
      <c r="K46" s="175"/>
    </row>
    <row r="47" spans="3:11" x14ac:dyDescent="0.4">
      <c r="C47" s="58" t="str">
        <f t="shared" si="3"/>
        <v/>
      </c>
      <c r="D47" s="155"/>
      <c r="E47" s="116" t="s">
        <v>97</v>
      </c>
      <c r="F47" s="210" t="s">
        <v>122</v>
      </c>
      <c r="G47" s="197" t="s">
        <v>161</v>
      </c>
      <c r="H47" s="210" t="str">
        <f t="shared" si="5"/>
        <v>10m outside boundary</v>
      </c>
      <c r="I47" s="210"/>
      <c r="J47" s="210"/>
      <c r="K47" s="175"/>
    </row>
    <row r="48" spans="3:11" x14ac:dyDescent="0.4">
      <c r="C48" s="58" t="str">
        <f t="shared" si="3"/>
        <v/>
      </c>
      <c r="D48" s="155"/>
      <c r="E48" s="117" t="s">
        <v>97</v>
      </c>
      <c r="F48" s="211" t="s">
        <v>122</v>
      </c>
      <c r="G48" s="145" t="s">
        <v>161</v>
      </c>
      <c r="H48" s="211" t="str">
        <f t="shared" si="5"/>
        <v>20m outside boundary</v>
      </c>
      <c r="I48" s="211"/>
      <c r="J48" s="211"/>
      <c r="K48" s="176"/>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10"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5"/>
      <c r="E5" s="194" t="s">
        <v>93</v>
      </c>
      <c r="F5" s="212" t="s">
        <v>94</v>
      </c>
      <c r="G5" s="119" t="s">
        <v>160</v>
      </c>
      <c r="H5" s="212" t="s">
        <v>162</v>
      </c>
      <c r="I5" s="212"/>
      <c r="J5" s="212"/>
      <c r="K5" s="174"/>
      <c r="AA5" s="15" t="s">
        <v>140</v>
      </c>
      <c r="AB5" s="21">
        <v>80.000010000000003</v>
      </c>
      <c r="AC5" s="21">
        <v>10000000</v>
      </c>
      <c r="AD5" s="15" t="s">
        <v>98</v>
      </c>
      <c r="AE5" s="15" t="s">
        <v>141</v>
      </c>
      <c r="AH5" s="97" t="s">
        <v>100</v>
      </c>
      <c r="AI5" s="71" t="s">
        <v>100</v>
      </c>
      <c r="AJ5" s="88" t="s">
        <v>102</v>
      </c>
    </row>
    <row r="6" spans="3:36" x14ac:dyDescent="0.4">
      <c r="C6" s="58" t="str">
        <f>C$5</f>
        <v/>
      </c>
      <c r="D6" s="155"/>
      <c r="E6" s="120" t="str">
        <f>IF(E5 = "Select", "", E5)</f>
        <v/>
      </c>
      <c r="F6" s="30" t="s">
        <v>94</v>
      </c>
      <c r="G6" s="58" t="s">
        <v>160</v>
      </c>
      <c r="H6" s="30" t="s">
        <v>163</v>
      </c>
      <c r="I6" s="30"/>
      <c r="J6" s="30"/>
      <c r="K6" s="175"/>
      <c r="AA6" s="15" t="s">
        <v>140</v>
      </c>
      <c r="AB6" s="21">
        <v>50</v>
      </c>
      <c r="AC6" s="21">
        <v>80.000010000000003</v>
      </c>
      <c r="AD6" s="15" t="s">
        <v>105</v>
      </c>
      <c r="AG6" s="20"/>
      <c r="AH6" s="99" t="s">
        <v>100</v>
      </c>
      <c r="AI6" s="59" t="s">
        <v>101</v>
      </c>
      <c r="AJ6" s="89" t="s">
        <v>102</v>
      </c>
    </row>
    <row r="7" spans="3:36" x14ac:dyDescent="0.4">
      <c r="C7" s="58" t="str">
        <f t="shared" ref="C7:C62" si="0">C$5</f>
        <v/>
      </c>
      <c r="D7" s="155"/>
      <c r="E7" s="120" t="str">
        <f t="shared" ref="E7:E9" si="1">IF(E6 = "Select", "", E6)</f>
        <v/>
      </c>
      <c r="F7" s="30" t="s">
        <v>94</v>
      </c>
      <c r="G7" s="58" t="s">
        <v>164</v>
      </c>
      <c r="H7" s="30" t="s">
        <v>165</v>
      </c>
      <c r="I7" s="30"/>
      <c r="J7" s="30"/>
      <c r="K7" s="175"/>
      <c r="AA7" s="15" t="s">
        <v>140</v>
      </c>
      <c r="AB7" s="21">
        <v>35</v>
      </c>
      <c r="AC7" s="21">
        <v>50</v>
      </c>
      <c r="AD7" s="15" t="s">
        <v>108</v>
      </c>
      <c r="AG7" s="20"/>
      <c r="AH7" s="97" t="s">
        <v>100</v>
      </c>
      <c r="AI7" s="71" t="s">
        <v>108</v>
      </c>
      <c r="AJ7" s="88" t="s">
        <v>102</v>
      </c>
    </row>
    <row r="8" spans="3:36" x14ac:dyDescent="0.4">
      <c r="C8" s="58" t="str">
        <f t="shared" si="0"/>
        <v/>
      </c>
      <c r="D8" s="155"/>
      <c r="E8" s="120" t="str">
        <f t="shared" si="1"/>
        <v/>
      </c>
      <c r="F8" s="30" t="s">
        <v>94</v>
      </c>
      <c r="G8" s="58" t="s">
        <v>161</v>
      </c>
      <c r="H8" s="30" t="s">
        <v>166</v>
      </c>
      <c r="I8" s="30"/>
      <c r="J8" s="30"/>
      <c r="K8" s="175"/>
      <c r="AA8" s="15" t="s">
        <v>140</v>
      </c>
      <c r="AB8" s="21">
        <v>15</v>
      </c>
      <c r="AC8" s="21">
        <v>35</v>
      </c>
      <c r="AD8" s="15" t="s">
        <v>100</v>
      </c>
      <c r="AG8" s="20"/>
      <c r="AH8" s="99" t="s">
        <v>100</v>
      </c>
      <c r="AI8" s="59" t="s">
        <v>105</v>
      </c>
      <c r="AJ8" s="89" t="s">
        <v>102</v>
      </c>
    </row>
    <row r="9" spans="3:36" x14ac:dyDescent="0.4">
      <c r="C9" s="58" t="str">
        <f t="shared" si="0"/>
        <v/>
      </c>
      <c r="D9" s="155"/>
      <c r="E9" s="120" t="str">
        <f t="shared" si="1"/>
        <v/>
      </c>
      <c r="F9" s="213" t="s">
        <v>94</v>
      </c>
      <c r="G9" s="122" t="s">
        <v>161</v>
      </c>
      <c r="H9" s="213" t="s">
        <v>167</v>
      </c>
      <c r="I9" s="213"/>
      <c r="J9" s="213"/>
      <c r="K9" s="176"/>
      <c r="AA9" s="15" t="s">
        <v>140</v>
      </c>
      <c r="AB9" s="21">
        <v>0</v>
      </c>
      <c r="AC9" s="21">
        <v>15</v>
      </c>
      <c r="AD9" s="15" t="s">
        <v>101</v>
      </c>
      <c r="AE9" s="15" t="s">
        <v>111</v>
      </c>
      <c r="AH9" s="97" t="s">
        <v>100</v>
      </c>
      <c r="AI9" s="71" t="s">
        <v>98</v>
      </c>
      <c r="AJ9" s="88" t="s">
        <v>102</v>
      </c>
    </row>
    <row r="10" spans="3:36" x14ac:dyDescent="0.4">
      <c r="C10" s="58" t="str">
        <f t="shared" si="0"/>
        <v/>
      </c>
      <c r="D10" s="155"/>
      <c r="E10" s="120" t="str">
        <f t="shared" ref="E10:E24" si="2">IF(E9 = "Select", "", E9)</f>
        <v/>
      </c>
      <c r="F10" s="212" t="s">
        <v>116</v>
      </c>
      <c r="G10" s="119" t="s">
        <v>160</v>
      </c>
      <c r="H10" s="212" t="s">
        <v>162</v>
      </c>
      <c r="I10" s="212"/>
      <c r="J10" s="212"/>
      <c r="K10" s="174"/>
      <c r="Y10" s="20"/>
      <c r="Z10" s="20"/>
      <c r="AA10" s="15" t="s">
        <v>142</v>
      </c>
      <c r="AB10" s="21">
        <v>0</v>
      </c>
      <c r="AC10" s="21">
        <v>20</v>
      </c>
      <c r="AD10" s="15" t="s">
        <v>98</v>
      </c>
      <c r="AE10" s="15" t="s">
        <v>111</v>
      </c>
      <c r="AH10" s="99" t="s">
        <v>101</v>
      </c>
      <c r="AI10" s="59" t="s">
        <v>100</v>
      </c>
      <c r="AJ10" s="89" t="s">
        <v>102</v>
      </c>
    </row>
    <row r="11" spans="3:36" x14ac:dyDescent="0.4">
      <c r="C11" s="58" t="str">
        <f t="shared" si="0"/>
        <v/>
      </c>
      <c r="D11" s="155"/>
      <c r="E11" s="120" t="str">
        <f t="shared" si="2"/>
        <v/>
      </c>
      <c r="F11" s="30" t="s">
        <v>116</v>
      </c>
      <c r="G11" s="58" t="s">
        <v>160</v>
      </c>
      <c r="H11" s="30" t="s">
        <v>163</v>
      </c>
      <c r="I11" s="30"/>
      <c r="J11" s="30"/>
      <c r="K11" s="175"/>
      <c r="AA11" s="15" t="s">
        <v>142</v>
      </c>
      <c r="AB11" s="21">
        <v>20</v>
      </c>
      <c r="AC11" s="21">
        <v>40.000010000000003</v>
      </c>
      <c r="AD11" s="15" t="s">
        <v>105</v>
      </c>
      <c r="AH11" s="97" t="s">
        <v>101</v>
      </c>
      <c r="AI11" s="71" t="s">
        <v>101</v>
      </c>
      <c r="AJ11" s="88" t="s">
        <v>102</v>
      </c>
    </row>
    <row r="12" spans="3:36" x14ac:dyDescent="0.4">
      <c r="C12" s="58" t="str">
        <f t="shared" si="0"/>
        <v/>
      </c>
      <c r="D12" s="155"/>
      <c r="E12" s="120" t="str">
        <f t="shared" si="2"/>
        <v/>
      </c>
      <c r="F12" s="30" t="s">
        <v>116</v>
      </c>
      <c r="G12" s="58" t="s">
        <v>164</v>
      </c>
      <c r="H12" s="30" t="s">
        <v>165</v>
      </c>
      <c r="I12" s="30"/>
      <c r="J12" s="30"/>
      <c r="K12" s="175"/>
      <c r="AA12" s="15" t="s">
        <v>142</v>
      </c>
      <c r="AB12" s="21">
        <v>40.000010000000003</v>
      </c>
      <c r="AC12" s="21">
        <v>60.000010000000003</v>
      </c>
      <c r="AD12" s="15" t="s">
        <v>108</v>
      </c>
      <c r="AH12" s="99" t="s">
        <v>101</v>
      </c>
      <c r="AI12" s="59" t="s">
        <v>108</v>
      </c>
      <c r="AJ12" s="89" t="s">
        <v>102</v>
      </c>
    </row>
    <row r="13" spans="3:36" x14ac:dyDescent="0.4">
      <c r="C13" s="58" t="str">
        <f t="shared" si="0"/>
        <v/>
      </c>
      <c r="D13" s="155"/>
      <c r="E13" s="120" t="str">
        <f t="shared" si="2"/>
        <v/>
      </c>
      <c r="F13" s="30" t="s">
        <v>116</v>
      </c>
      <c r="G13" s="58" t="s">
        <v>161</v>
      </c>
      <c r="H13" s="30" t="s">
        <v>166</v>
      </c>
      <c r="I13" s="30"/>
      <c r="J13" s="30"/>
      <c r="K13" s="175"/>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5"/>
      <c r="E14" s="120" t="str">
        <f t="shared" si="2"/>
        <v/>
      </c>
      <c r="F14" s="213" t="s">
        <v>116</v>
      </c>
      <c r="G14" s="122" t="s">
        <v>161</v>
      </c>
      <c r="H14" s="213" t="s">
        <v>167</v>
      </c>
      <c r="I14" s="213"/>
      <c r="J14" s="213"/>
      <c r="K14" s="176"/>
      <c r="AA14" s="15" t="s">
        <v>142</v>
      </c>
      <c r="AB14" s="21">
        <v>80.000010000000003</v>
      </c>
      <c r="AC14" s="21">
        <v>10000000</v>
      </c>
      <c r="AD14" s="15" t="s">
        <v>101</v>
      </c>
      <c r="AE14" s="15" t="s">
        <v>141</v>
      </c>
      <c r="AH14" s="99" t="s">
        <v>101</v>
      </c>
      <c r="AI14" s="59" t="s">
        <v>98</v>
      </c>
      <c r="AJ14" s="89" t="s">
        <v>102</v>
      </c>
    </row>
    <row r="15" spans="3:36" x14ac:dyDescent="0.4">
      <c r="C15" s="58" t="str">
        <f t="shared" si="0"/>
        <v/>
      </c>
      <c r="D15" s="155"/>
      <c r="E15" s="120" t="str">
        <f t="shared" si="2"/>
        <v/>
      </c>
      <c r="F15" s="212" t="s">
        <v>117</v>
      </c>
      <c r="G15" s="119" t="s">
        <v>160</v>
      </c>
      <c r="H15" s="212" t="s">
        <v>162</v>
      </c>
      <c r="I15" s="212"/>
      <c r="J15" s="212"/>
      <c r="K15" s="174"/>
      <c r="AA15" s="15" t="s">
        <v>143</v>
      </c>
      <c r="AB15" s="21">
        <v>0</v>
      </c>
      <c r="AC15" s="21">
        <v>3.1E-2</v>
      </c>
      <c r="AD15" s="15" t="s">
        <v>98</v>
      </c>
      <c r="AH15" s="97" t="s">
        <v>108</v>
      </c>
      <c r="AI15" s="71" t="s">
        <v>100</v>
      </c>
      <c r="AJ15" s="88" t="s">
        <v>102</v>
      </c>
    </row>
    <row r="16" spans="3:36" x14ac:dyDescent="0.4">
      <c r="C16" s="58" t="str">
        <f t="shared" si="0"/>
        <v/>
      </c>
      <c r="D16" s="155"/>
      <c r="E16" s="120" t="str">
        <f t="shared" si="2"/>
        <v/>
      </c>
      <c r="F16" s="30" t="s">
        <v>117</v>
      </c>
      <c r="G16" s="58" t="s">
        <v>160</v>
      </c>
      <c r="H16" s="30" t="s">
        <v>163</v>
      </c>
      <c r="I16" s="30"/>
      <c r="J16" s="30"/>
      <c r="K16" s="175"/>
      <c r="AA16" s="15" t="s">
        <v>143</v>
      </c>
      <c r="AB16" s="21">
        <v>3.1E-2</v>
      </c>
      <c r="AC16" s="21">
        <v>0.12600001</v>
      </c>
      <c r="AD16" s="15" t="s">
        <v>105</v>
      </c>
      <c r="AH16" s="99" t="s">
        <v>108</v>
      </c>
      <c r="AI16" s="59" t="s">
        <v>101</v>
      </c>
      <c r="AJ16" s="89" t="s">
        <v>102</v>
      </c>
    </row>
    <row r="17" spans="3:36" x14ac:dyDescent="0.4">
      <c r="C17" s="58" t="str">
        <f t="shared" si="0"/>
        <v/>
      </c>
      <c r="D17" s="155"/>
      <c r="E17" s="120" t="str">
        <f t="shared" si="2"/>
        <v/>
      </c>
      <c r="F17" s="30" t="s">
        <v>117</v>
      </c>
      <c r="G17" s="58" t="s">
        <v>164</v>
      </c>
      <c r="H17" s="30" t="s">
        <v>165</v>
      </c>
      <c r="I17" s="30"/>
      <c r="J17" s="30"/>
      <c r="K17" s="175"/>
      <c r="AA17" s="15" t="s">
        <v>143</v>
      </c>
      <c r="AB17" s="21">
        <v>0.12600001</v>
      </c>
      <c r="AC17" s="21">
        <v>0.18700000999999999</v>
      </c>
      <c r="AD17" s="15" t="s">
        <v>108</v>
      </c>
      <c r="AH17" s="97" t="s">
        <v>108</v>
      </c>
      <c r="AI17" s="71" t="s">
        <v>108</v>
      </c>
      <c r="AJ17" s="88" t="s">
        <v>133</v>
      </c>
    </row>
    <row r="18" spans="3:36" x14ac:dyDescent="0.4">
      <c r="C18" s="58" t="str">
        <f t="shared" si="0"/>
        <v/>
      </c>
      <c r="D18" s="155"/>
      <c r="E18" s="120" t="str">
        <f t="shared" si="2"/>
        <v/>
      </c>
      <c r="F18" s="30" t="s">
        <v>117</v>
      </c>
      <c r="G18" s="58" t="s">
        <v>161</v>
      </c>
      <c r="H18" s="30" t="s">
        <v>166</v>
      </c>
      <c r="I18" s="30"/>
      <c r="J18" s="30"/>
      <c r="K18" s="175"/>
      <c r="AA18" s="15" t="s">
        <v>143</v>
      </c>
      <c r="AB18" s="21">
        <v>0.18700000999999999</v>
      </c>
      <c r="AC18" s="21">
        <v>0.23700001000000001</v>
      </c>
      <c r="AD18" s="15" t="s">
        <v>100</v>
      </c>
      <c r="AH18" s="99" t="s">
        <v>108</v>
      </c>
      <c r="AI18" s="59" t="s">
        <v>105</v>
      </c>
      <c r="AJ18" s="89" t="s">
        <v>133</v>
      </c>
    </row>
    <row r="19" spans="3:36" x14ac:dyDescent="0.4">
      <c r="C19" s="58" t="str">
        <f t="shared" si="0"/>
        <v/>
      </c>
      <c r="D19" s="155"/>
      <c r="E19" s="120" t="str">
        <f t="shared" si="2"/>
        <v/>
      </c>
      <c r="F19" s="213" t="s">
        <v>117</v>
      </c>
      <c r="G19" s="122" t="s">
        <v>161</v>
      </c>
      <c r="H19" s="213" t="s">
        <v>167</v>
      </c>
      <c r="I19" s="213"/>
      <c r="J19" s="213"/>
      <c r="K19" s="176"/>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5"/>
      <c r="E20" s="120" t="str">
        <f t="shared" si="2"/>
        <v/>
      </c>
      <c r="F20" s="212" t="s">
        <v>122</v>
      </c>
      <c r="G20" s="119" t="s">
        <v>160</v>
      </c>
      <c r="H20" s="212" t="s">
        <v>162</v>
      </c>
      <c r="I20" s="212"/>
      <c r="J20" s="212"/>
      <c r="K20" s="174"/>
      <c r="AA20" s="15" t="s">
        <v>144</v>
      </c>
      <c r="AB20" s="21">
        <v>0</v>
      </c>
      <c r="AC20" s="21">
        <v>1.2</v>
      </c>
      <c r="AD20" s="15" t="s">
        <v>98</v>
      </c>
      <c r="AE20" s="15" t="s">
        <v>111</v>
      </c>
      <c r="AH20" s="99" t="s">
        <v>105</v>
      </c>
      <c r="AI20" s="59" t="s">
        <v>100</v>
      </c>
      <c r="AJ20" s="89" t="s">
        <v>102</v>
      </c>
    </row>
    <row r="21" spans="3:36" x14ac:dyDescent="0.4">
      <c r="C21" s="58" t="str">
        <f t="shared" si="0"/>
        <v/>
      </c>
      <c r="D21" s="155"/>
      <c r="E21" s="120" t="str">
        <f t="shared" si="2"/>
        <v/>
      </c>
      <c r="F21" s="30" t="s">
        <v>122</v>
      </c>
      <c r="G21" s="58" t="s">
        <v>160</v>
      </c>
      <c r="H21" s="30" t="s">
        <v>163</v>
      </c>
      <c r="I21" s="30"/>
      <c r="J21" s="30"/>
      <c r="K21" s="175"/>
      <c r="AA21" s="15" t="s">
        <v>144</v>
      </c>
      <c r="AB21" s="21">
        <v>1.2000010000000001</v>
      </c>
      <c r="AC21" s="21">
        <v>3.0000100000000001</v>
      </c>
      <c r="AD21" s="15" t="s">
        <v>105</v>
      </c>
      <c r="AH21" s="97" t="s">
        <v>105</v>
      </c>
      <c r="AI21" s="71" t="s">
        <v>101</v>
      </c>
      <c r="AJ21" s="88" t="s">
        <v>102</v>
      </c>
    </row>
    <row r="22" spans="3:36" x14ac:dyDescent="0.4">
      <c r="C22" s="58" t="str">
        <f t="shared" si="0"/>
        <v/>
      </c>
      <c r="D22" s="155"/>
      <c r="E22" s="120" t="str">
        <f t="shared" si="2"/>
        <v/>
      </c>
      <c r="F22" s="30" t="s">
        <v>122</v>
      </c>
      <c r="G22" s="58" t="s">
        <v>164</v>
      </c>
      <c r="H22" s="30" t="s">
        <v>165</v>
      </c>
      <c r="I22" s="30"/>
      <c r="J22" s="30"/>
      <c r="K22" s="175"/>
      <c r="AA22" s="15" t="s">
        <v>144</v>
      </c>
      <c r="AB22" s="21">
        <v>3.0000100000000001</v>
      </c>
      <c r="AC22" s="21">
        <v>3.9000010000000001</v>
      </c>
      <c r="AD22" s="15" t="s">
        <v>108</v>
      </c>
      <c r="AH22" s="99" t="s">
        <v>105</v>
      </c>
      <c r="AI22" s="59" t="s">
        <v>108</v>
      </c>
      <c r="AJ22" s="89" t="s">
        <v>133</v>
      </c>
    </row>
    <row r="23" spans="3:36" x14ac:dyDescent="0.4">
      <c r="C23" s="58" t="str">
        <f t="shared" si="0"/>
        <v/>
      </c>
      <c r="D23" s="155"/>
      <c r="E23" s="120" t="str">
        <f t="shared" si="2"/>
        <v/>
      </c>
      <c r="F23" s="30" t="s">
        <v>122</v>
      </c>
      <c r="G23" s="58" t="s">
        <v>161</v>
      </c>
      <c r="H23" s="30" t="s">
        <v>166</v>
      </c>
      <c r="I23" s="30"/>
      <c r="J23" s="30"/>
      <c r="K23" s="175"/>
      <c r="AA23" s="15" t="s">
        <v>144</v>
      </c>
      <c r="AB23" s="21">
        <v>3.9000010000000001</v>
      </c>
      <c r="AC23" s="21">
        <v>4.800001</v>
      </c>
      <c r="AD23" s="15" t="s">
        <v>100</v>
      </c>
      <c r="AH23" s="97" t="s">
        <v>105</v>
      </c>
      <c r="AI23" s="71" t="s">
        <v>105</v>
      </c>
      <c r="AJ23" s="88" t="s">
        <v>133</v>
      </c>
    </row>
    <row r="24" spans="3:36" x14ac:dyDescent="0.4">
      <c r="C24" s="58" t="str">
        <f t="shared" si="0"/>
        <v/>
      </c>
      <c r="D24" s="155"/>
      <c r="E24" s="123" t="str">
        <f t="shared" si="2"/>
        <v/>
      </c>
      <c r="F24" s="213" t="s">
        <v>122</v>
      </c>
      <c r="G24" s="122" t="s">
        <v>161</v>
      </c>
      <c r="H24" s="213" t="s">
        <v>167</v>
      </c>
      <c r="I24" s="213"/>
      <c r="J24" s="213"/>
      <c r="K24" s="176"/>
      <c r="AA24" s="15" t="s">
        <v>144</v>
      </c>
      <c r="AB24" s="21">
        <v>4.800001</v>
      </c>
      <c r="AC24" s="21">
        <v>10000000</v>
      </c>
      <c r="AD24" s="15" t="s">
        <v>101</v>
      </c>
      <c r="AE24" s="15" t="s">
        <v>141</v>
      </c>
      <c r="AH24" s="99" t="s">
        <v>105</v>
      </c>
      <c r="AI24" s="59" t="s">
        <v>98</v>
      </c>
      <c r="AJ24" s="89" t="s">
        <v>133</v>
      </c>
    </row>
    <row r="25" spans="3:36" x14ac:dyDescent="0.4">
      <c r="C25" s="58" t="str">
        <f t="shared" si="0"/>
        <v/>
      </c>
      <c r="D25" s="155"/>
      <c r="E25" s="194" t="s">
        <v>93</v>
      </c>
      <c r="F25" s="212" t="s">
        <v>94</v>
      </c>
      <c r="G25" s="119" t="s">
        <v>160</v>
      </c>
      <c r="H25" s="212" t="str">
        <f>H5</f>
        <v>20m inside boundary</v>
      </c>
      <c r="I25" s="212"/>
      <c r="J25" s="212"/>
      <c r="K25" s="174"/>
      <c r="AA25" s="15" t="s">
        <v>145</v>
      </c>
      <c r="AB25" s="21">
        <v>0.83000010000000002</v>
      </c>
      <c r="AC25" s="21">
        <v>10000000</v>
      </c>
      <c r="AD25" s="15" t="s">
        <v>98</v>
      </c>
      <c r="AE25" s="15" t="s">
        <v>141</v>
      </c>
      <c r="AH25" s="97" t="s">
        <v>98</v>
      </c>
      <c r="AI25" s="71" t="s">
        <v>100</v>
      </c>
      <c r="AJ25" s="88" t="s">
        <v>102</v>
      </c>
    </row>
    <row r="26" spans="3:36" x14ac:dyDescent="0.4">
      <c r="C26" s="58" t="str">
        <f t="shared" si="0"/>
        <v/>
      </c>
      <c r="D26" s="155"/>
      <c r="E26" s="116" t="str">
        <f>IF(E25 = "Select", "", E25)</f>
        <v/>
      </c>
      <c r="F26" s="30" t="s">
        <v>94</v>
      </c>
      <c r="G26" s="58" t="s">
        <v>160</v>
      </c>
      <c r="H26" s="30" t="str">
        <f t="shared" ref="H26:H44" si="3">H6</f>
        <v>10m inside boundary</v>
      </c>
      <c r="I26" s="30"/>
      <c r="J26" s="30"/>
      <c r="K26" s="175"/>
      <c r="AA26" s="15" t="s">
        <v>145</v>
      </c>
      <c r="AB26" s="21">
        <v>0.59000010000000003</v>
      </c>
      <c r="AC26" s="21">
        <v>0.83000010000000002</v>
      </c>
      <c r="AD26" s="15" t="s">
        <v>105</v>
      </c>
      <c r="AH26" s="99" t="s">
        <v>98</v>
      </c>
      <c r="AI26" s="59" t="s">
        <v>101</v>
      </c>
      <c r="AJ26" s="89" t="s">
        <v>102</v>
      </c>
    </row>
    <row r="27" spans="3:36" x14ac:dyDescent="0.4">
      <c r="C27" s="58" t="str">
        <f t="shared" si="0"/>
        <v/>
      </c>
      <c r="D27" s="155"/>
      <c r="E27" s="116" t="str">
        <f t="shared" ref="E27:E29" si="4">IF(E26 = "Select", "", E26)</f>
        <v/>
      </c>
      <c r="F27" s="30" t="s">
        <v>94</v>
      </c>
      <c r="G27" s="58" t="s">
        <v>164</v>
      </c>
      <c r="H27" s="30" t="str">
        <f t="shared" si="3"/>
        <v>0m on boundary</v>
      </c>
      <c r="I27" s="30"/>
      <c r="J27" s="30"/>
      <c r="K27" s="175"/>
      <c r="AA27" s="15" t="s">
        <v>145</v>
      </c>
      <c r="AB27" s="21">
        <v>0.47000009999999998</v>
      </c>
      <c r="AC27" s="21">
        <v>0.59000010000000003</v>
      </c>
      <c r="AD27" s="15" t="s">
        <v>108</v>
      </c>
      <c r="AH27" s="97" t="s">
        <v>98</v>
      </c>
      <c r="AI27" s="71" t="s">
        <v>108</v>
      </c>
      <c r="AJ27" s="88" t="s">
        <v>133</v>
      </c>
    </row>
    <row r="28" spans="3:36" x14ac:dyDescent="0.4">
      <c r="C28" s="58" t="str">
        <f t="shared" si="0"/>
        <v/>
      </c>
      <c r="D28" s="155"/>
      <c r="E28" s="116" t="str">
        <f t="shared" si="4"/>
        <v/>
      </c>
      <c r="F28" s="30" t="s">
        <v>94</v>
      </c>
      <c r="G28" s="58" t="s">
        <v>161</v>
      </c>
      <c r="H28" s="30" t="str">
        <f t="shared" si="3"/>
        <v>10m outside boundary</v>
      </c>
      <c r="I28" s="30"/>
      <c r="J28" s="30"/>
      <c r="K28" s="175"/>
      <c r="AA28" s="15" t="s">
        <v>145</v>
      </c>
      <c r="AB28" s="21">
        <v>0.35000009999999998</v>
      </c>
      <c r="AC28" s="21">
        <v>0.47000009999999998</v>
      </c>
      <c r="AD28" s="15" t="s">
        <v>100</v>
      </c>
      <c r="AH28" s="99" t="s">
        <v>98</v>
      </c>
      <c r="AI28" s="59" t="s">
        <v>105</v>
      </c>
      <c r="AJ28" s="89" t="s">
        <v>133</v>
      </c>
    </row>
    <row r="29" spans="3:36" x14ac:dyDescent="0.4">
      <c r="C29" s="58" t="str">
        <f t="shared" si="0"/>
        <v/>
      </c>
      <c r="D29" s="155"/>
      <c r="E29" s="116" t="str">
        <f t="shared" si="4"/>
        <v/>
      </c>
      <c r="F29" s="213" t="s">
        <v>94</v>
      </c>
      <c r="G29" s="122" t="s">
        <v>161</v>
      </c>
      <c r="H29" s="213" t="str">
        <f t="shared" si="3"/>
        <v>20m outside boundary</v>
      </c>
      <c r="I29" s="213"/>
      <c r="J29" s="213"/>
      <c r="K29" s="176"/>
      <c r="AA29" s="15" t="s">
        <v>145</v>
      </c>
      <c r="AB29" s="21">
        <v>0</v>
      </c>
      <c r="AC29" s="21">
        <v>0.35000009999999998</v>
      </c>
      <c r="AD29" s="15" t="s">
        <v>101</v>
      </c>
      <c r="AE29" s="15" t="s">
        <v>111</v>
      </c>
      <c r="AH29" s="100" t="s">
        <v>98</v>
      </c>
      <c r="AI29" s="90" t="s">
        <v>98</v>
      </c>
      <c r="AJ29" s="91" t="s">
        <v>133</v>
      </c>
    </row>
    <row r="30" spans="3:36" x14ac:dyDescent="0.4">
      <c r="C30" s="58" t="str">
        <f t="shared" si="0"/>
        <v/>
      </c>
      <c r="D30" s="155"/>
      <c r="E30" s="116" t="str">
        <f t="shared" ref="E30:E44" si="5">IF(E29 = "Select", "", E29)</f>
        <v/>
      </c>
      <c r="F30" s="212" t="s">
        <v>116</v>
      </c>
      <c r="G30" s="119" t="s">
        <v>160</v>
      </c>
      <c r="H30" s="212" t="str">
        <f t="shared" si="3"/>
        <v>20m inside boundary</v>
      </c>
      <c r="I30" s="212"/>
      <c r="J30" s="212"/>
      <c r="K30" s="174"/>
      <c r="AA30" s="15" t="s">
        <v>146</v>
      </c>
      <c r="AB30" s="21">
        <v>8.0000099999999996</v>
      </c>
      <c r="AC30" s="21">
        <v>100</v>
      </c>
      <c r="AD30" s="15" t="s">
        <v>98</v>
      </c>
    </row>
    <row r="31" spans="3:36" x14ac:dyDescent="0.4">
      <c r="C31" s="58" t="str">
        <f t="shared" si="0"/>
        <v/>
      </c>
      <c r="D31" s="155"/>
      <c r="E31" s="116" t="str">
        <f t="shared" si="5"/>
        <v/>
      </c>
      <c r="F31" s="30" t="s">
        <v>116</v>
      </c>
      <c r="G31" s="58" t="s">
        <v>160</v>
      </c>
      <c r="H31" s="30" t="str">
        <f t="shared" si="3"/>
        <v>10m inside boundary</v>
      </c>
      <c r="I31" s="30"/>
      <c r="J31" s="30"/>
      <c r="K31" s="175"/>
      <c r="AA31" s="15" t="s">
        <v>146</v>
      </c>
      <c r="AB31" s="21">
        <v>6</v>
      </c>
      <c r="AC31" s="21">
        <v>8.0000099999999996</v>
      </c>
      <c r="AD31" s="15" t="s">
        <v>105</v>
      </c>
    </row>
    <row r="32" spans="3:36" x14ac:dyDescent="0.4">
      <c r="C32" s="58" t="str">
        <f t="shared" si="0"/>
        <v/>
      </c>
      <c r="D32" s="155"/>
      <c r="E32" s="116" t="str">
        <f t="shared" si="5"/>
        <v/>
      </c>
      <c r="F32" s="30" t="s">
        <v>116</v>
      </c>
      <c r="G32" s="58" t="s">
        <v>164</v>
      </c>
      <c r="H32" s="30" t="str">
        <f t="shared" si="3"/>
        <v>0m on boundary</v>
      </c>
      <c r="I32" s="30"/>
      <c r="J32" s="30"/>
      <c r="K32" s="175"/>
      <c r="AA32" s="15" t="s">
        <v>146</v>
      </c>
      <c r="AB32" s="21">
        <v>4</v>
      </c>
      <c r="AC32" s="21">
        <v>6</v>
      </c>
      <c r="AD32" s="15" t="s">
        <v>108</v>
      </c>
    </row>
    <row r="33" spans="3:31" x14ac:dyDescent="0.4">
      <c r="C33" s="58" t="str">
        <f t="shared" si="0"/>
        <v/>
      </c>
      <c r="D33" s="155"/>
      <c r="E33" s="116" t="str">
        <f t="shared" si="5"/>
        <v/>
      </c>
      <c r="F33" s="30" t="s">
        <v>116</v>
      </c>
      <c r="G33" s="58" t="s">
        <v>161</v>
      </c>
      <c r="H33" s="30" t="str">
        <f t="shared" si="3"/>
        <v>10m outside boundary</v>
      </c>
      <c r="I33" s="30"/>
      <c r="J33" s="30"/>
      <c r="K33" s="175"/>
      <c r="AA33" s="15" t="s">
        <v>146</v>
      </c>
      <c r="AB33" s="21">
        <v>2</v>
      </c>
      <c r="AC33" s="21">
        <v>4</v>
      </c>
      <c r="AD33" s="15" t="s">
        <v>100</v>
      </c>
    </row>
    <row r="34" spans="3:31" x14ac:dyDescent="0.4">
      <c r="C34" s="58" t="str">
        <f t="shared" si="0"/>
        <v/>
      </c>
      <c r="D34" s="155"/>
      <c r="E34" s="116" t="str">
        <f t="shared" si="5"/>
        <v/>
      </c>
      <c r="F34" s="213" t="s">
        <v>116</v>
      </c>
      <c r="G34" s="122" t="s">
        <v>161</v>
      </c>
      <c r="H34" s="213" t="str">
        <f t="shared" si="3"/>
        <v>20m outside boundary</v>
      </c>
      <c r="I34" s="213"/>
      <c r="J34" s="213"/>
      <c r="K34" s="176"/>
      <c r="AA34" s="15" t="s">
        <v>146</v>
      </c>
      <c r="AB34" s="21">
        <v>0</v>
      </c>
      <c r="AC34" s="21">
        <v>2</v>
      </c>
      <c r="AD34" s="15" t="s">
        <v>101</v>
      </c>
      <c r="AE34" s="15" t="s">
        <v>111</v>
      </c>
    </row>
    <row r="35" spans="3:31" x14ac:dyDescent="0.4">
      <c r="C35" s="58" t="str">
        <f t="shared" si="0"/>
        <v/>
      </c>
      <c r="D35" s="155"/>
      <c r="E35" s="116" t="str">
        <f t="shared" si="5"/>
        <v/>
      </c>
      <c r="F35" s="212" t="s">
        <v>117</v>
      </c>
      <c r="G35" s="119" t="s">
        <v>160</v>
      </c>
      <c r="H35" s="212" t="str">
        <f t="shared" si="3"/>
        <v>20m inside boundary</v>
      </c>
      <c r="I35" s="212"/>
      <c r="J35" s="212"/>
      <c r="K35" s="174"/>
      <c r="AA35" s="15" t="s">
        <v>147</v>
      </c>
      <c r="AB35" s="21">
        <v>16.00001</v>
      </c>
      <c r="AC35" s="21">
        <v>10000000</v>
      </c>
      <c r="AD35" s="15" t="s">
        <v>98</v>
      </c>
      <c r="AE35" s="15" t="s">
        <v>141</v>
      </c>
    </row>
    <row r="36" spans="3:31" x14ac:dyDescent="0.4">
      <c r="C36" s="58" t="str">
        <f t="shared" si="0"/>
        <v/>
      </c>
      <c r="D36" s="155"/>
      <c r="E36" s="116" t="str">
        <f t="shared" si="5"/>
        <v/>
      </c>
      <c r="F36" s="30" t="s">
        <v>117</v>
      </c>
      <c r="G36" s="58" t="s">
        <v>160</v>
      </c>
      <c r="H36" s="30" t="str">
        <f t="shared" si="3"/>
        <v>10m inside boundary</v>
      </c>
      <c r="I36" s="30"/>
      <c r="J36" s="30"/>
      <c r="K36" s="175"/>
      <c r="AA36" s="15" t="s">
        <v>147</v>
      </c>
      <c r="AB36" s="21">
        <v>11.7</v>
      </c>
      <c r="AC36" s="21">
        <v>16.00001</v>
      </c>
      <c r="AD36" s="15" t="s">
        <v>105</v>
      </c>
    </row>
    <row r="37" spans="3:31" x14ac:dyDescent="0.4">
      <c r="C37" s="58" t="str">
        <f t="shared" si="0"/>
        <v/>
      </c>
      <c r="D37" s="155"/>
      <c r="E37" s="116" t="str">
        <f t="shared" si="5"/>
        <v/>
      </c>
      <c r="F37" s="30" t="s">
        <v>117</v>
      </c>
      <c r="G37" s="58" t="s">
        <v>164</v>
      </c>
      <c r="H37" s="30" t="str">
        <f t="shared" si="3"/>
        <v>0m on boundary</v>
      </c>
      <c r="I37" s="30"/>
      <c r="J37" s="30"/>
      <c r="K37" s="175"/>
      <c r="AA37" s="15" t="s">
        <v>147</v>
      </c>
      <c r="AB37" s="21">
        <v>7.5</v>
      </c>
      <c r="AC37" s="21">
        <v>11.7</v>
      </c>
      <c r="AD37" s="15" t="s">
        <v>108</v>
      </c>
    </row>
    <row r="38" spans="3:31" x14ac:dyDescent="0.4">
      <c r="C38" s="58" t="str">
        <f t="shared" si="0"/>
        <v/>
      </c>
      <c r="D38" s="155"/>
      <c r="E38" s="116" t="str">
        <f t="shared" si="5"/>
        <v/>
      </c>
      <c r="F38" s="30" t="s">
        <v>117</v>
      </c>
      <c r="G38" s="58" t="s">
        <v>161</v>
      </c>
      <c r="H38" s="30" t="str">
        <f t="shared" si="3"/>
        <v>10m outside boundary</v>
      </c>
      <c r="I38" s="30"/>
      <c r="J38" s="30"/>
      <c r="K38" s="175"/>
      <c r="AA38" s="15" t="s">
        <v>147</v>
      </c>
      <c r="AB38" s="21">
        <v>5.4</v>
      </c>
      <c r="AC38" s="21">
        <v>7.5</v>
      </c>
      <c r="AD38" s="15" t="s">
        <v>100</v>
      </c>
    </row>
    <row r="39" spans="3:31" x14ac:dyDescent="0.4">
      <c r="C39" s="58" t="str">
        <f t="shared" si="0"/>
        <v/>
      </c>
      <c r="D39" s="155"/>
      <c r="E39" s="116" t="str">
        <f t="shared" si="5"/>
        <v/>
      </c>
      <c r="F39" s="213" t="s">
        <v>117</v>
      </c>
      <c r="G39" s="122" t="s">
        <v>161</v>
      </c>
      <c r="H39" s="213" t="str">
        <f t="shared" si="3"/>
        <v>20m outside boundary</v>
      </c>
      <c r="I39" s="213"/>
      <c r="J39" s="213"/>
      <c r="K39" s="176"/>
      <c r="AA39" s="15" t="s">
        <v>147</v>
      </c>
      <c r="AB39" s="21">
        <v>0</v>
      </c>
      <c r="AC39" s="21">
        <v>5.4</v>
      </c>
      <c r="AD39" s="15" t="s">
        <v>101</v>
      </c>
      <c r="AE39" s="15" t="s">
        <v>111</v>
      </c>
    </row>
    <row r="40" spans="3:31" x14ac:dyDescent="0.4">
      <c r="C40" s="58" t="str">
        <f t="shared" si="0"/>
        <v/>
      </c>
      <c r="D40" s="155"/>
      <c r="E40" s="116" t="str">
        <f t="shared" si="5"/>
        <v/>
      </c>
      <c r="F40" s="212" t="s">
        <v>122</v>
      </c>
      <c r="G40" s="119" t="s">
        <v>160</v>
      </c>
      <c r="H40" s="212" t="str">
        <f t="shared" si="3"/>
        <v>20m inside boundary</v>
      </c>
      <c r="I40" s="212"/>
      <c r="J40" s="212"/>
      <c r="K40" s="174"/>
      <c r="AA40" s="15" t="s">
        <v>148</v>
      </c>
      <c r="AB40" s="21">
        <v>16.00001</v>
      </c>
      <c r="AC40" s="21">
        <v>10000000</v>
      </c>
      <c r="AD40" s="15" t="s">
        <v>98</v>
      </c>
      <c r="AE40" s="15" t="s">
        <v>141</v>
      </c>
    </row>
    <row r="41" spans="3:31" x14ac:dyDescent="0.4">
      <c r="C41" s="58" t="str">
        <f t="shared" si="0"/>
        <v/>
      </c>
      <c r="D41" s="155"/>
      <c r="E41" s="116" t="str">
        <f t="shared" si="5"/>
        <v/>
      </c>
      <c r="F41" s="30" t="s">
        <v>122</v>
      </c>
      <c r="G41" s="58" t="s">
        <v>160</v>
      </c>
      <c r="H41" s="30" t="str">
        <f t="shared" si="3"/>
        <v>10m inside boundary</v>
      </c>
      <c r="I41" s="30"/>
      <c r="J41" s="30"/>
      <c r="K41" s="175"/>
      <c r="AA41" s="15" t="s">
        <v>148</v>
      </c>
      <c r="AB41" s="21">
        <v>12</v>
      </c>
      <c r="AC41" s="21">
        <v>16.00001</v>
      </c>
      <c r="AD41" s="15" t="s">
        <v>105</v>
      </c>
    </row>
    <row r="42" spans="3:31" x14ac:dyDescent="0.4">
      <c r="C42" s="58" t="str">
        <f t="shared" si="0"/>
        <v/>
      </c>
      <c r="D42" s="155"/>
      <c r="E42" s="116" t="str">
        <f t="shared" si="5"/>
        <v/>
      </c>
      <c r="F42" s="30" t="s">
        <v>122</v>
      </c>
      <c r="G42" s="58" t="s">
        <v>164</v>
      </c>
      <c r="H42" s="30" t="str">
        <f t="shared" si="3"/>
        <v>0m on boundary</v>
      </c>
      <c r="I42" s="30"/>
      <c r="J42" s="30"/>
      <c r="K42" s="175"/>
      <c r="AA42" s="15" t="s">
        <v>148</v>
      </c>
      <c r="AB42" s="21">
        <v>8</v>
      </c>
      <c r="AC42" s="21">
        <v>12</v>
      </c>
      <c r="AD42" s="15" t="s">
        <v>108</v>
      </c>
    </row>
    <row r="43" spans="3:31" x14ac:dyDescent="0.4">
      <c r="C43" s="58" t="str">
        <f t="shared" si="0"/>
        <v/>
      </c>
      <c r="D43" s="155"/>
      <c r="E43" s="116" t="str">
        <f t="shared" si="5"/>
        <v/>
      </c>
      <c r="F43" s="30" t="s">
        <v>122</v>
      </c>
      <c r="G43" s="58" t="s">
        <v>161</v>
      </c>
      <c r="H43" s="30" t="str">
        <f t="shared" si="3"/>
        <v>10m outside boundary</v>
      </c>
      <c r="I43" s="30"/>
      <c r="J43" s="30"/>
      <c r="K43" s="175"/>
      <c r="AA43" s="15" t="s">
        <v>148</v>
      </c>
      <c r="AB43" s="21">
        <v>4</v>
      </c>
      <c r="AC43" s="21">
        <v>8</v>
      </c>
      <c r="AD43" s="15" t="s">
        <v>100</v>
      </c>
    </row>
    <row r="44" spans="3:31" x14ac:dyDescent="0.4">
      <c r="C44" s="58" t="str">
        <f t="shared" si="0"/>
        <v/>
      </c>
      <c r="D44" s="155"/>
      <c r="E44" s="117" t="str">
        <f t="shared" si="5"/>
        <v/>
      </c>
      <c r="F44" s="213" t="s">
        <v>122</v>
      </c>
      <c r="G44" s="122" t="s">
        <v>161</v>
      </c>
      <c r="H44" s="213" t="str">
        <f t="shared" si="3"/>
        <v>20m outside boundary</v>
      </c>
      <c r="I44" s="213"/>
      <c r="J44" s="213"/>
      <c r="K44" s="176"/>
      <c r="AA44" s="15" t="s">
        <v>148</v>
      </c>
      <c r="AB44" s="21">
        <v>0</v>
      </c>
      <c r="AC44" s="21">
        <v>4</v>
      </c>
      <c r="AD44" s="15" t="s">
        <v>101</v>
      </c>
      <c r="AE44" s="15" t="s">
        <v>111</v>
      </c>
    </row>
    <row r="45" spans="3:31" x14ac:dyDescent="0.4">
      <c r="C45" s="58" t="str">
        <f t="shared" si="0"/>
        <v/>
      </c>
      <c r="D45" s="155"/>
      <c r="E45" s="194" t="s">
        <v>93</v>
      </c>
      <c r="F45" s="212" t="s">
        <v>94</v>
      </c>
      <c r="G45" s="119" t="s">
        <v>160</v>
      </c>
      <c r="H45" s="212" t="str">
        <f>H5</f>
        <v>20m inside boundary</v>
      </c>
      <c r="I45" s="212"/>
      <c r="J45" s="212"/>
      <c r="K45" s="174"/>
      <c r="AA45" s="15" t="s">
        <v>149</v>
      </c>
      <c r="AB45" s="21">
        <v>20.80001</v>
      </c>
      <c r="AC45" s="21">
        <v>10000000</v>
      </c>
      <c r="AD45" s="15" t="s">
        <v>98</v>
      </c>
      <c r="AE45" s="15" t="s">
        <v>141</v>
      </c>
    </row>
    <row r="46" spans="3:31" x14ac:dyDescent="0.4">
      <c r="C46" s="58" t="str">
        <f t="shared" si="0"/>
        <v/>
      </c>
      <c r="D46" s="155"/>
      <c r="E46" s="116" t="str">
        <f>IF(E45 = "Select", "", E45)</f>
        <v/>
      </c>
      <c r="F46" s="30" t="s">
        <v>94</v>
      </c>
      <c r="G46" s="58" t="s">
        <v>160</v>
      </c>
      <c r="H46" s="30" t="str">
        <f t="shared" ref="H46:H64" si="6">H6</f>
        <v>10m inside boundary</v>
      </c>
      <c r="I46" s="30"/>
      <c r="J46" s="30"/>
      <c r="K46" s="175"/>
      <c r="AA46" s="15" t="s">
        <v>149</v>
      </c>
      <c r="AB46" s="21">
        <v>9.1999999999999993</v>
      </c>
      <c r="AC46" s="21">
        <v>20.800001000000002</v>
      </c>
      <c r="AD46" s="15" t="s">
        <v>105</v>
      </c>
    </row>
    <row r="47" spans="3:31" x14ac:dyDescent="0.4">
      <c r="C47" s="58" t="str">
        <f t="shared" si="0"/>
        <v/>
      </c>
      <c r="D47" s="155"/>
      <c r="E47" s="116" t="str">
        <f t="shared" ref="E47:E49" si="7">IF(E46 = "Select", "", E46)</f>
        <v/>
      </c>
      <c r="F47" s="30" t="s">
        <v>94</v>
      </c>
      <c r="G47" s="58" t="s">
        <v>164</v>
      </c>
      <c r="H47" s="30" t="str">
        <f t="shared" si="6"/>
        <v>0m on boundary</v>
      </c>
      <c r="I47" s="30"/>
      <c r="J47" s="30"/>
      <c r="K47" s="175"/>
      <c r="AA47" s="15" t="s">
        <v>149</v>
      </c>
      <c r="AB47" s="21">
        <v>5.7</v>
      </c>
      <c r="AC47" s="21">
        <v>9.1999999999999993</v>
      </c>
      <c r="AD47" s="15" t="s">
        <v>108</v>
      </c>
    </row>
    <row r="48" spans="3:31" x14ac:dyDescent="0.4">
      <c r="C48" s="58" t="str">
        <f t="shared" si="0"/>
        <v/>
      </c>
      <c r="D48" s="155"/>
      <c r="E48" s="116" t="str">
        <f t="shared" si="7"/>
        <v/>
      </c>
      <c r="F48" s="30" t="s">
        <v>94</v>
      </c>
      <c r="G48" s="58" t="s">
        <v>161</v>
      </c>
      <c r="H48" s="30" t="str">
        <f t="shared" si="6"/>
        <v>10m outside boundary</v>
      </c>
      <c r="I48" s="30"/>
      <c r="J48" s="30"/>
      <c r="K48" s="175"/>
      <c r="AA48" s="15" t="s">
        <v>149</v>
      </c>
      <c r="AB48" s="21">
        <v>1.9</v>
      </c>
      <c r="AC48" s="21">
        <v>5.7</v>
      </c>
      <c r="AD48" s="15" t="s">
        <v>100</v>
      </c>
    </row>
    <row r="49" spans="3:31" x14ac:dyDescent="0.4">
      <c r="C49" s="58" t="str">
        <f t="shared" si="0"/>
        <v/>
      </c>
      <c r="D49" s="155"/>
      <c r="E49" s="116" t="str">
        <f t="shared" si="7"/>
        <v/>
      </c>
      <c r="F49" s="213" t="s">
        <v>94</v>
      </c>
      <c r="G49" s="122" t="s">
        <v>161</v>
      </c>
      <c r="H49" s="213" t="str">
        <f t="shared" si="6"/>
        <v>20m outside boundary</v>
      </c>
      <c r="I49" s="213"/>
      <c r="J49" s="213"/>
      <c r="K49" s="176"/>
      <c r="AA49" s="15" t="s">
        <v>149</v>
      </c>
      <c r="AB49" s="21">
        <v>0</v>
      </c>
      <c r="AC49" s="21">
        <v>1.9</v>
      </c>
      <c r="AD49" s="15" t="s">
        <v>101</v>
      </c>
      <c r="AE49" s="15" t="s">
        <v>111</v>
      </c>
    </row>
    <row r="50" spans="3:31" x14ac:dyDescent="0.4">
      <c r="C50" s="58" t="str">
        <f t="shared" si="0"/>
        <v/>
      </c>
      <c r="D50" s="155"/>
      <c r="E50" s="116" t="str">
        <f t="shared" ref="E50:E64" si="8">IF(E49 = "Select", "", E49)</f>
        <v/>
      </c>
      <c r="F50" s="212" t="s">
        <v>116</v>
      </c>
      <c r="G50" s="119" t="s">
        <v>160</v>
      </c>
      <c r="H50" s="212" t="str">
        <f t="shared" si="6"/>
        <v>20m inside boundary</v>
      </c>
      <c r="I50" s="212"/>
      <c r="J50" s="212"/>
      <c r="K50" s="174"/>
      <c r="AA50" s="15" t="s">
        <v>150</v>
      </c>
      <c r="AB50" s="21">
        <v>0.67000009999999999</v>
      </c>
      <c r="AC50" s="21">
        <v>10000000</v>
      </c>
      <c r="AD50" s="15" t="s">
        <v>98</v>
      </c>
      <c r="AE50" s="15" t="s">
        <v>141</v>
      </c>
    </row>
    <row r="51" spans="3:31" x14ac:dyDescent="0.4">
      <c r="C51" s="58" t="str">
        <f t="shared" si="0"/>
        <v/>
      </c>
      <c r="D51" s="155"/>
      <c r="E51" s="116" t="str">
        <f t="shared" si="8"/>
        <v/>
      </c>
      <c r="F51" s="30" t="s">
        <v>116</v>
      </c>
      <c r="G51" s="58" t="s">
        <v>160</v>
      </c>
      <c r="H51" s="30" t="str">
        <f t="shared" si="6"/>
        <v>10m inside boundary</v>
      </c>
      <c r="I51" s="30"/>
      <c r="J51" s="30"/>
      <c r="K51" s="175"/>
      <c r="AA51" s="15" t="s">
        <v>150</v>
      </c>
      <c r="AB51" s="21">
        <v>0.5</v>
      </c>
      <c r="AC51" s="21">
        <v>0.67000009999999999</v>
      </c>
      <c r="AD51" s="15" t="s">
        <v>105</v>
      </c>
    </row>
    <row r="52" spans="3:31" x14ac:dyDescent="0.4">
      <c r="C52" s="58" t="str">
        <f t="shared" si="0"/>
        <v/>
      </c>
      <c r="D52" s="155"/>
      <c r="E52" s="116" t="str">
        <f t="shared" si="8"/>
        <v/>
      </c>
      <c r="F52" s="30" t="s">
        <v>116</v>
      </c>
      <c r="G52" s="58" t="s">
        <v>164</v>
      </c>
      <c r="H52" s="30" t="str">
        <f t="shared" si="6"/>
        <v>0m on boundary</v>
      </c>
      <c r="I52" s="30"/>
      <c r="J52" s="30"/>
      <c r="K52" s="175"/>
      <c r="AA52" s="15" t="s">
        <v>150</v>
      </c>
      <c r="AB52" s="21">
        <v>0.42</v>
      </c>
      <c r="AC52" s="21">
        <v>0.5</v>
      </c>
      <c r="AD52" s="15" t="s">
        <v>108</v>
      </c>
    </row>
    <row r="53" spans="3:31" x14ac:dyDescent="0.4">
      <c r="C53" s="58" t="str">
        <f t="shared" si="0"/>
        <v/>
      </c>
      <c r="D53" s="155"/>
      <c r="E53" s="116" t="str">
        <f t="shared" si="8"/>
        <v/>
      </c>
      <c r="F53" s="30" t="s">
        <v>116</v>
      </c>
      <c r="G53" s="58" t="s">
        <v>161</v>
      </c>
      <c r="H53" s="30" t="str">
        <f t="shared" si="6"/>
        <v>10m outside boundary</v>
      </c>
      <c r="I53" s="30"/>
      <c r="J53" s="30"/>
      <c r="K53" s="175"/>
      <c r="AA53" s="15" t="s">
        <v>150</v>
      </c>
      <c r="AB53" s="21">
        <v>0.33</v>
      </c>
      <c r="AC53" s="21">
        <v>0.42</v>
      </c>
      <c r="AD53" s="15" t="s">
        <v>100</v>
      </c>
    </row>
    <row r="54" spans="3:31" x14ac:dyDescent="0.4">
      <c r="C54" s="58" t="str">
        <f t="shared" si="0"/>
        <v/>
      </c>
      <c r="D54" s="155"/>
      <c r="E54" s="116" t="str">
        <f t="shared" si="8"/>
        <v/>
      </c>
      <c r="F54" s="213" t="s">
        <v>116</v>
      </c>
      <c r="G54" s="122" t="s">
        <v>161</v>
      </c>
      <c r="H54" s="213" t="str">
        <f t="shared" si="6"/>
        <v>20m outside boundary</v>
      </c>
      <c r="I54" s="213"/>
      <c r="J54" s="213"/>
      <c r="K54" s="176"/>
      <c r="AA54" s="15" t="s">
        <v>150</v>
      </c>
      <c r="AB54" s="21">
        <v>0</v>
      </c>
      <c r="AC54" s="21">
        <v>0.33</v>
      </c>
      <c r="AD54" s="15" t="s">
        <v>101</v>
      </c>
      <c r="AE54" s="15" t="s">
        <v>111</v>
      </c>
    </row>
    <row r="55" spans="3:31" x14ac:dyDescent="0.4">
      <c r="C55" s="58" t="str">
        <f t="shared" si="0"/>
        <v/>
      </c>
      <c r="D55" s="155"/>
      <c r="E55" s="116" t="str">
        <f t="shared" si="8"/>
        <v/>
      </c>
      <c r="F55" s="212" t="s">
        <v>117</v>
      </c>
      <c r="G55" s="119" t="s">
        <v>160</v>
      </c>
      <c r="H55" s="212" t="str">
        <f t="shared" si="6"/>
        <v>20m inside boundary</v>
      </c>
      <c r="I55" s="212"/>
      <c r="J55" s="212"/>
      <c r="K55" s="174"/>
      <c r="AA55" s="15" t="s">
        <v>151</v>
      </c>
      <c r="AB55" s="21">
        <v>0.86000010000000005</v>
      </c>
      <c r="AC55" s="21">
        <v>10000000</v>
      </c>
      <c r="AD55" s="15" t="s">
        <v>98</v>
      </c>
      <c r="AE55" s="15" t="s">
        <v>141</v>
      </c>
    </row>
    <row r="56" spans="3:31" x14ac:dyDescent="0.4">
      <c r="C56" s="58" t="str">
        <f t="shared" si="0"/>
        <v/>
      </c>
      <c r="D56" s="155"/>
      <c r="E56" s="116" t="str">
        <f t="shared" si="8"/>
        <v/>
      </c>
      <c r="F56" s="30" t="s">
        <v>117</v>
      </c>
      <c r="G56" s="58" t="s">
        <v>160</v>
      </c>
      <c r="H56" s="30" t="str">
        <f t="shared" si="6"/>
        <v>10m inside boundary</v>
      </c>
      <c r="I56" s="30"/>
      <c r="J56" s="30"/>
      <c r="K56" s="175"/>
      <c r="AA56" s="15" t="s">
        <v>151</v>
      </c>
      <c r="AB56" s="21">
        <v>0.68</v>
      </c>
      <c r="AC56" s="21">
        <v>0.86000010000000005</v>
      </c>
      <c r="AD56" s="15" t="s">
        <v>105</v>
      </c>
    </row>
    <row r="57" spans="3:31" x14ac:dyDescent="0.4">
      <c r="C57" s="58" t="str">
        <f t="shared" si="0"/>
        <v/>
      </c>
      <c r="D57" s="155"/>
      <c r="E57" s="116" t="str">
        <f t="shared" si="8"/>
        <v/>
      </c>
      <c r="F57" s="30" t="s">
        <v>117</v>
      </c>
      <c r="G57" s="58" t="s">
        <v>164</v>
      </c>
      <c r="H57" s="30" t="str">
        <f t="shared" si="6"/>
        <v>0m on boundary</v>
      </c>
      <c r="I57" s="30"/>
      <c r="J57" s="30"/>
      <c r="K57" s="175"/>
      <c r="AA57" s="15" t="s">
        <v>151</v>
      </c>
      <c r="AB57" s="21">
        <v>0.43</v>
      </c>
      <c r="AC57" s="21">
        <v>0.68</v>
      </c>
      <c r="AD57" s="15" t="s">
        <v>108</v>
      </c>
    </row>
    <row r="58" spans="3:31" x14ac:dyDescent="0.4">
      <c r="C58" s="58" t="str">
        <f t="shared" si="0"/>
        <v/>
      </c>
      <c r="D58" s="155"/>
      <c r="E58" s="116" t="str">
        <f t="shared" si="8"/>
        <v/>
      </c>
      <c r="F58" s="30" t="s">
        <v>117</v>
      </c>
      <c r="G58" s="58" t="s">
        <v>161</v>
      </c>
      <c r="H58" s="30" t="str">
        <f t="shared" si="6"/>
        <v>10m outside boundary</v>
      </c>
      <c r="I58" s="30"/>
      <c r="J58" s="30"/>
      <c r="K58" s="175"/>
      <c r="AA58" s="15" t="s">
        <v>151</v>
      </c>
      <c r="AB58" s="21">
        <v>0.2</v>
      </c>
      <c r="AC58" s="21">
        <v>0.43</v>
      </c>
      <c r="AD58" s="15" t="s">
        <v>100</v>
      </c>
    </row>
    <row r="59" spans="3:31" x14ac:dyDescent="0.4">
      <c r="C59" s="58" t="str">
        <f t="shared" si="0"/>
        <v/>
      </c>
      <c r="D59" s="155"/>
      <c r="E59" s="116" t="str">
        <f t="shared" si="8"/>
        <v/>
      </c>
      <c r="F59" s="213" t="s">
        <v>117</v>
      </c>
      <c r="G59" s="122" t="s">
        <v>161</v>
      </c>
      <c r="H59" s="213" t="str">
        <f t="shared" si="6"/>
        <v>20m outside boundary</v>
      </c>
      <c r="I59" s="213"/>
      <c r="J59" s="213"/>
      <c r="K59" s="176"/>
      <c r="AA59" s="15" t="s">
        <v>151</v>
      </c>
      <c r="AB59" s="21">
        <v>0</v>
      </c>
      <c r="AC59" s="21">
        <v>0.2</v>
      </c>
      <c r="AD59" s="15" t="s">
        <v>101</v>
      </c>
      <c r="AE59" s="15" t="s">
        <v>111</v>
      </c>
    </row>
    <row r="60" spans="3:31" x14ac:dyDescent="0.4">
      <c r="C60" s="58" t="str">
        <f t="shared" si="0"/>
        <v/>
      </c>
      <c r="D60" s="155"/>
      <c r="E60" s="116" t="str">
        <f t="shared" si="8"/>
        <v/>
      </c>
      <c r="F60" s="212" t="s">
        <v>122</v>
      </c>
      <c r="G60" s="119" t="s">
        <v>160</v>
      </c>
      <c r="H60" s="212" t="str">
        <f t="shared" si="6"/>
        <v>20m inside boundary</v>
      </c>
      <c r="I60" s="212"/>
      <c r="J60" s="212"/>
      <c r="K60" s="174"/>
      <c r="AA60" s="15" t="s">
        <v>153</v>
      </c>
      <c r="AB60" s="21">
        <v>27.400001</v>
      </c>
      <c r="AC60" s="21">
        <v>10000000</v>
      </c>
      <c r="AD60" s="15" t="s">
        <v>98</v>
      </c>
      <c r="AE60" s="15" t="s">
        <v>141</v>
      </c>
    </row>
    <row r="61" spans="3:31" x14ac:dyDescent="0.4">
      <c r="C61" s="58" t="str">
        <f t="shared" si="0"/>
        <v/>
      </c>
      <c r="D61" s="155"/>
      <c r="E61" s="116" t="str">
        <f t="shared" si="8"/>
        <v/>
      </c>
      <c r="F61" s="30" t="s">
        <v>122</v>
      </c>
      <c r="G61" s="58" t="s">
        <v>160</v>
      </c>
      <c r="H61" s="30" t="str">
        <f t="shared" si="6"/>
        <v>10m inside boundary</v>
      </c>
      <c r="I61" s="30"/>
      <c r="J61" s="30"/>
      <c r="K61" s="175"/>
      <c r="AA61" s="15" t="s">
        <v>153</v>
      </c>
      <c r="AB61" s="21">
        <v>23.1</v>
      </c>
      <c r="AC61" s="21">
        <v>27.400001</v>
      </c>
      <c r="AD61" s="15" t="s">
        <v>105</v>
      </c>
    </row>
    <row r="62" spans="3:31" x14ac:dyDescent="0.4">
      <c r="C62" s="58" t="str">
        <f t="shared" si="0"/>
        <v/>
      </c>
      <c r="D62" s="155"/>
      <c r="E62" s="116" t="str">
        <f t="shared" si="8"/>
        <v/>
      </c>
      <c r="F62" s="30" t="s">
        <v>122</v>
      </c>
      <c r="G62" s="58" t="s">
        <v>164</v>
      </c>
      <c r="H62" s="30" t="str">
        <f t="shared" si="6"/>
        <v>0m on boundary</v>
      </c>
      <c r="I62" s="30"/>
      <c r="J62" s="30"/>
      <c r="K62" s="175"/>
      <c r="AA62" s="15" t="s">
        <v>153</v>
      </c>
      <c r="AB62" s="21">
        <v>18.8</v>
      </c>
      <c r="AC62" s="21">
        <v>23.1</v>
      </c>
      <c r="AD62" s="15" t="s">
        <v>108</v>
      </c>
    </row>
    <row r="63" spans="3:31" x14ac:dyDescent="0.4">
      <c r="C63" s="58" t="str">
        <f t="shared" ref="C63:C64" si="9">C$5</f>
        <v/>
      </c>
      <c r="D63" s="155"/>
      <c r="E63" s="116" t="str">
        <f t="shared" si="8"/>
        <v/>
      </c>
      <c r="F63" s="30" t="s">
        <v>122</v>
      </c>
      <c r="G63" s="58" t="s">
        <v>161</v>
      </c>
      <c r="H63" s="30" t="str">
        <f t="shared" si="6"/>
        <v>10m outside boundary</v>
      </c>
      <c r="I63" s="30"/>
      <c r="J63" s="30"/>
      <c r="K63" s="175"/>
      <c r="AA63" s="15" t="s">
        <v>153</v>
      </c>
      <c r="AB63" s="21">
        <v>10.4</v>
      </c>
      <c r="AC63" s="21">
        <v>18.8</v>
      </c>
      <c r="AD63" s="15" t="s">
        <v>100</v>
      </c>
    </row>
    <row r="64" spans="3:31" x14ac:dyDescent="0.4">
      <c r="C64" s="58" t="str">
        <f t="shared" si="9"/>
        <v/>
      </c>
      <c r="D64" s="155"/>
      <c r="E64" s="117" t="str">
        <f t="shared" si="8"/>
        <v/>
      </c>
      <c r="F64" s="213" t="s">
        <v>122</v>
      </c>
      <c r="G64" s="122" t="s">
        <v>161</v>
      </c>
      <c r="H64" s="213" t="str">
        <f t="shared" si="6"/>
        <v>20m outside boundary</v>
      </c>
      <c r="I64" s="213"/>
      <c r="J64" s="213"/>
      <c r="K64" s="176"/>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2"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2"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2"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2"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2"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2"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2"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2"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2"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10" t="s">
        <v>115</v>
      </c>
      <c r="F4" s="94" t="s">
        <v>79</v>
      </c>
      <c r="G4" s="110" t="s">
        <v>80</v>
      </c>
      <c r="H4" s="94" t="s">
        <v>81</v>
      </c>
      <c r="I4" s="94" t="s">
        <v>82</v>
      </c>
      <c r="J4" s="94" t="s">
        <v>83</v>
      </c>
      <c r="K4" s="109" t="s">
        <v>56</v>
      </c>
      <c r="AC4" s="275" t="s">
        <v>84</v>
      </c>
      <c r="AD4" s="276" t="s">
        <v>80</v>
      </c>
      <c r="AE4" s="276" t="s">
        <v>85</v>
      </c>
      <c r="AF4" s="276" t="s">
        <v>86</v>
      </c>
      <c r="AG4" s="276" t="s">
        <v>87</v>
      </c>
      <c r="AH4" s="276" t="s">
        <v>56</v>
      </c>
      <c r="AI4" s="17"/>
      <c r="AK4" s="277" t="s">
        <v>88</v>
      </c>
      <c r="AL4" s="276" t="s">
        <v>95</v>
      </c>
      <c r="AM4" s="276" t="s">
        <v>103</v>
      </c>
      <c r="AN4" s="276"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1">
        <f>'Site and production details'!C5</f>
        <v>0</v>
      </c>
      <c r="D5" s="155"/>
      <c r="E5" s="341" t="s">
        <v>97</v>
      </c>
      <c r="F5" s="226" t="s">
        <v>94</v>
      </c>
      <c r="G5" s="137" t="s">
        <v>95</v>
      </c>
      <c r="H5" s="278" t="s">
        <v>96</v>
      </c>
      <c r="I5" s="226"/>
      <c r="J5" s="226"/>
      <c r="K5" s="227"/>
      <c r="AC5" s="15" t="s">
        <v>97</v>
      </c>
      <c r="AD5" s="15" t="s">
        <v>95</v>
      </c>
      <c r="AE5" s="107">
        <v>100</v>
      </c>
      <c r="AF5" s="107">
        <v>1000000</v>
      </c>
      <c r="AG5" s="15" t="s">
        <v>98</v>
      </c>
      <c r="AH5" s="15" t="s">
        <v>99</v>
      </c>
      <c r="AK5" s="15" t="s">
        <v>101</v>
      </c>
      <c r="AL5" s="15" t="s">
        <v>101</v>
      </c>
      <c r="AM5" s="15" t="s">
        <v>101</v>
      </c>
      <c r="AN5" s="15" t="s">
        <v>102</v>
      </c>
    </row>
    <row r="6" spans="1:61" x14ac:dyDescent="0.4">
      <c r="A6" s="86"/>
      <c r="C6" s="134">
        <f>C5</f>
        <v>0</v>
      </c>
      <c r="D6" s="155"/>
      <c r="E6" s="342" t="s">
        <v>97</v>
      </c>
      <c r="F6" s="228" t="s">
        <v>94</v>
      </c>
      <c r="G6" s="138" t="s">
        <v>103</v>
      </c>
      <c r="H6" s="279" t="s">
        <v>104</v>
      </c>
      <c r="I6" s="228"/>
      <c r="J6" s="228"/>
      <c r="K6" s="229"/>
      <c r="AC6" s="15" t="s">
        <v>97</v>
      </c>
      <c r="AD6" s="15" t="s">
        <v>95</v>
      </c>
      <c r="AE6" s="21">
        <v>0</v>
      </c>
      <c r="AF6" s="21">
        <v>100</v>
      </c>
      <c r="AG6" s="15" t="s">
        <v>105</v>
      </c>
      <c r="AK6" s="15" t="s">
        <v>101</v>
      </c>
      <c r="AL6" s="15" t="s">
        <v>101</v>
      </c>
      <c r="AM6" s="15" t="s">
        <v>100</v>
      </c>
      <c r="AN6" s="15" t="s">
        <v>102</v>
      </c>
    </row>
    <row r="7" spans="1:61" x14ac:dyDescent="0.4">
      <c r="A7" s="86"/>
      <c r="C7" s="134">
        <f t="shared" ref="C7:C16" si="0">C6</f>
        <v>0</v>
      </c>
      <c r="D7" s="155"/>
      <c r="E7" s="343" t="s">
        <v>97</v>
      </c>
      <c r="F7" s="230" t="s">
        <v>94</v>
      </c>
      <c r="G7" s="139" t="s">
        <v>109</v>
      </c>
      <c r="H7" s="280">
        <v>150</v>
      </c>
      <c r="I7" s="230"/>
      <c r="J7" s="230"/>
      <c r="K7" s="229"/>
      <c r="AC7" s="15" t="s">
        <v>97</v>
      </c>
      <c r="AD7" s="15" t="s">
        <v>95</v>
      </c>
      <c r="AE7" s="21">
        <v>-100</v>
      </c>
      <c r="AF7" s="21">
        <v>0</v>
      </c>
      <c r="AG7" s="15" t="s">
        <v>108</v>
      </c>
      <c r="AK7" s="15" t="s">
        <v>101</v>
      </c>
      <c r="AL7" s="15" t="s">
        <v>101</v>
      </c>
      <c r="AM7" s="15" t="s">
        <v>108</v>
      </c>
      <c r="AN7" s="15" t="s">
        <v>102</v>
      </c>
    </row>
    <row r="8" spans="1:61" x14ac:dyDescent="0.4">
      <c r="A8" s="86"/>
      <c r="C8" s="134">
        <f t="shared" si="0"/>
        <v>0</v>
      </c>
      <c r="D8" s="155"/>
      <c r="E8" s="118" t="s">
        <v>170</v>
      </c>
      <c r="F8" s="214" t="s">
        <v>94</v>
      </c>
      <c r="G8" s="137" t="s">
        <v>95</v>
      </c>
      <c r="H8" s="281" t="str">
        <f t="shared" ref="H8:H16" si="1">H5</f>
        <v>0-30</v>
      </c>
      <c r="I8" s="214"/>
      <c r="J8" s="214"/>
      <c r="K8" s="223"/>
      <c r="U8" s="20"/>
      <c r="V8" s="20"/>
      <c r="AC8" s="15" t="s">
        <v>97</v>
      </c>
      <c r="AD8" s="15" t="s">
        <v>95</v>
      </c>
      <c r="AE8" s="21">
        <v>-150</v>
      </c>
      <c r="AF8" s="21">
        <v>-100</v>
      </c>
      <c r="AG8" s="15" t="s">
        <v>100</v>
      </c>
      <c r="AK8" s="15" t="s">
        <v>101</v>
      </c>
      <c r="AL8" s="15" t="s">
        <v>101</v>
      </c>
      <c r="AM8" s="15" t="s">
        <v>105</v>
      </c>
      <c r="AN8" s="15" t="s">
        <v>102</v>
      </c>
    </row>
    <row r="9" spans="1:61" x14ac:dyDescent="0.4">
      <c r="A9" s="86"/>
      <c r="C9" s="134">
        <f t="shared" si="0"/>
        <v>0</v>
      </c>
      <c r="D9" s="155"/>
      <c r="E9" s="148" t="s">
        <v>170</v>
      </c>
      <c r="F9" s="215" t="s">
        <v>94</v>
      </c>
      <c r="G9" s="138" t="s">
        <v>103</v>
      </c>
      <c r="H9" s="282" t="str">
        <f t="shared" si="1"/>
        <v>31-100</v>
      </c>
      <c r="I9" s="215"/>
      <c r="J9" s="215"/>
      <c r="K9" s="185"/>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4">
        <f t="shared" si="0"/>
        <v>0</v>
      </c>
      <c r="D10" s="155"/>
      <c r="E10" s="136" t="s">
        <v>170</v>
      </c>
      <c r="F10" s="216" t="s">
        <v>94</v>
      </c>
      <c r="G10" s="140" t="s">
        <v>109</v>
      </c>
      <c r="H10" s="283">
        <f t="shared" si="1"/>
        <v>150</v>
      </c>
      <c r="I10" s="216"/>
      <c r="J10" s="216"/>
      <c r="K10" s="182"/>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4">
        <f t="shared" si="0"/>
        <v>0</v>
      </c>
      <c r="D11" s="155"/>
      <c r="E11" s="115" t="s">
        <v>171</v>
      </c>
      <c r="F11" s="219" t="s">
        <v>94</v>
      </c>
      <c r="G11" s="141" t="s">
        <v>95</v>
      </c>
      <c r="H11" s="284" t="str">
        <f t="shared" si="1"/>
        <v>0-30</v>
      </c>
      <c r="I11" s="219"/>
      <c r="J11" s="219"/>
      <c r="K11" s="223"/>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4">
        <f t="shared" si="0"/>
        <v>0</v>
      </c>
      <c r="D12" s="155"/>
      <c r="E12" s="344" t="s">
        <v>171</v>
      </c>
      <c r="F12" s="230" t="s">
        <v>94</v>
      </c>
      <c r="G12" s="139" t="s">
        <v>103</v>
      </c>
      <c r="H12" s="280" t="str">
        <f t="shared" si="1"/>
        <v>31-100</v>
      </c>
      <c r="I12" s="230"/>
      <c r="J12" s="230"/>
      <c r="K12" s="185"/>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4">
        <f t="shared" si="0"/>
        <v>0</v>
      </c>
      <c r="D13" s="155"/>
      <c r="E13" s="345" t="s">
        <v>171</v>
      </c>
      <c r="F13" s="231" t="s">
        <v>94</v>
      </c>
      <c r="G13" s="142" t="s">
        <v>109</v>
      </c>
      <c r="H13" s="285">
        <f t="shared" si="1"/>
        <v>150</v>
      </c>
      <c r="I13" s="231"/>
      <c r="J13" s="231"/>
      <c r="K13" s="182"/>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4">
        <f t="shared" si="0"/>
        <v>0</v>
      </c>
      <c r="D14" s="155"/>
      <c r="E14" s="121" t="s">
        <v>172</v>
      </c>
      <c r="F14" s="225" t="s">
        <v>94</v>
      </c>
      <c r="G14" s="151" t="s">
        <v>95</v>
      </c>
      <c r="H14" s="286" t="str">
        <f t="shared" si="1"/>
        <v>0-30</v>
      </c>
      <c r="I14" s="225"/>
      <c r="J14" s="225"/>
      <c r="K14" s="224"/>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4">
        <f t="shared" si="0"/>
        <v>0</v>
      </c>
      <c r="D15" s="155"/>
      <c r="E15" s="135" t="s">
        <v>172</v>
      </c>
      <c r="F15" s="218" t="s">
        <v>94</v>
      </c>
      <c r="G15" s="139" t="s">
        <v>103</v>
      </c>
      <c r="H15" s="287" t="str">
        <f t="shared" si="1"/>
        <v>31-100</v>
      </c>
      <c r="I15" s="218"/>
      <c r="J15" s="218"/>
      <c r="K15" s="185"/>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4">
        <f t="shared" si="0"/>
        <v>0</v>
      </c>
      <c r="D16" s="155"/>
      <c r="E16" s="136" t="s">
        <v>172</v>
      </c>
      <c r="F16" s="220" t="s">
        <v>94</v>
      </c>
      <c r="G16" s="142" t="s">
        <v>109</v>
      </c>
      <c r="H16" s="288">
        <f t="shared" si="1"/>
        <v>150</v>
      </c>
      <c r="I16" s="220"/>
      <c r="J16" s="220"/>
      <c r="K16" s="182"/>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10" t="s">
        <v>115</v>
      </c>
      <c r="F20" s="94" t="s">
        <v>79</v>
      </c>
      <c r="G20" s="110" t="s">
        <v>80</v>
      </c>
      <c r="H20" s="94" t="s">
        <v>81</v>
      </c>
      <c r="I20" s="94" t="s">
        <v>82</v>
      </c>
      <c r="J20" s="94" t="s">
        <v>83</v>
      </c>
      <c r="K20" s="109"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1">
        <f>C5</f>
        <v>0</v>
      </c>
      <c r="D21" s="155"/>
      <c r="E21" s="341" t="s">
        <v>97</v>
      </c>
      <c r="F21" s="214" t="s">
        <v>116</v>
      </c>
      <c r="G21" s="143" t="s">
        <v>95</v>
      </c>
      <c r="H21" s="281" t="str">
        <f t="shared" ref="H21:H32" si="2">H5</f>
        <v>0-30</v>
      </c>
      <c r="I21" s="214"/>
      <c r="J21" s="214"/>
      <c r="K21" s="222"/>
      <c r="AC21" s="15" t="s">
        <v>170</v>
      </c>
      <c r="AD21" s="15" t="s">
        <v>95</v>
      </c>
      <c r="AG21" s="15" t="s">
        <v>108</v>
      </c>
      <c r="AH21" s="15" t="s">
        <v>175</v>
      </c>
      <c r="AK21" s="15" t="s">
        <v>101</v>
      </c>
      <c r="AL21" s="15" t="s">
        <v>105</v>
      </c>
      <c r="AM21" s="15" t="s">
        <v>100</v>
      </c>
      <c r="AN21" s="15" t="s">
        <v>102</v>
      </c>
    </row>
    <row r="22" spans="3:40" x14ac:dyDescent="0.4">
      <c r="C22" s="134">
        <f>C21</f>
        <v>0</v>
      </c>
      <c r="D22" s="155"/>
      <c r="E22" s="342" t="s">
        <v>97</v>
      </c>
      <c r="F22" s="215" t="s">
        <v>116</v>
      </c>
      <c r="G22" s="144" t="s">
        <v>103</v>
      </c>
      <c r="H22" s="282" t="str">
        <f t="shared" si="2"/>
        <v>31-100</v>
      </c>
      <c r="I22" s="215"/>
      <c r="J22" s="215"/>
      <c r="K22" s="185"/>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4">
        <f t="shared" ref="C23:C56" si="3">C22</f>
        <v>0</v>
      </c>
      <c r="D23" s="155"/>
      <c r="E23" s="343" t="s">
        <v>97</v>
      </c>
      <c r="F23" s="216" t="s">
        <v>116</v>
      </c>
      <c r="G23" s="145" t="s">
        <v>109</v>
      </c>
      <c r="H23" s="283">
        <f t="shared" si="2"/>
        <v>150</v>
      </c>
      <c r="I23" s="216"/>
      <c r="J23" s="216"/>
      <c r="K23" s="182"/>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4">
        <f t="shared" si="3"/>
        <v>0</v>
      </c>
      <c r="D24" s="155"/>
      <c r="E24" s="342" t="s">
        <v>97</v>
      </c>
      <c r="F24" s="217" t="s">
        <v>117</v>
      </c>
      <c r="G24" s="143" t="s">
        <v>95</v>
      </c>
      <c r="H24" s="289" t="str">
        <f t="shared" si="2"/>
        <v>0-30</v>
      </c>
      <c r="I24" s="217"/>
      <c r="J24" s="217"/>
      <c r="K24" s="222"/>
      <c r="AC24" s="15" t="s">
        <v>170</v>
      </c>
      <c r="AD24" s="15" t="s">
        <v>103</v>
      </c>
      <c r="AG24" s="15" t="s">
        <v>108</v>
      </c>
      <c r="AK24" s="15" t="s">
        <v>101</v>
      </c>
      <c r="AL24" s="15" t="s">
        <v>105</v>
      </c>
      <c r="AM24" s="15" t="s">
        <v>98</v>
      </c>
      <c r="AN24" s="15" t="s">
        <v>102</v>
      </c>
    </row>
    <row r="25" spans="3:40" x14ac:dyDescent="0.4">
      <c r="C25" s="134">
        <f t="shared" si="3"/>
        <v>0</v>
      </c>
      <c r="D25" s="155"/>
      <c r="E25" s="343" t="s">
        <v>97</v>
      </c>
      <c r="F25" s="218" t="s">
        <v>117</v>
      </c>
      <c r="G25" s="144" t="s">
        <v>103</v>
      </c>
      <c r="H25" s="287" t="str">
        <f t="shared" si="2"/>
        <v>31-100</v>
      </c>
      <c r="I25" s="218"/>
      <c r="J25" s="218"/>
      <c r="K25" s="185"/>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4">
        <f t="shared" si="3"/>
        <v>0</v>
      </c>
      <c r="D26" s="155"/>
      <c r="E26" s="342" t="s">
        <v>97</v>
      </c>
      <c r="F26" s="215" t="s">
        <v>117</v>
      </c>
      <c r="G26" s="146" t="s">
        <v>109</v>
      </c>
      <c r="H26" s="282">
        <f t="shared" si="2"/>
        <v>150</v>
      </c>
      <c r="I26" s="215"/>
      <c r="J26" s="215"/>
      <c r="K26" s="185"/>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4">
        <f t="shared" si="3"/>
        <v>0</v>
      </c>
      <c r="D27" s="155"/>
      <c r="E27" s="343" t="s">
        <v>97</v>
      </c>
      <c r="F27" s="214" t="s">
        <v>122</v>
      </c>
      <c r="G27" s="143" t="s">
        <v>95</v>
      </c>
      <c r="H27" s="281" t="str">
        <f t="shared" si="2"/>
        <v>0-30</v>
      </c>
      <c r="I27" s="214"/>
      <c r="J27" s="214"/>
      <c r="K27" s="222"/>
      <c r="AC27" s="15" t="s">
        <v>170</v>
      </c>
      <c r="AD27" s="15" t="s">
        <v>109</v>
      </c>
      <c r="AG27" s="15" t="s">
        <v>108</v>
      </c>
      <c r="AK27" s="15" t="s">
        <v>101</v>
      </c>
      <c r="AL27" s="15" t="s">
        <v>98</v>
      </c>
      <c r="AM27" s="15" t="s">
        <v>108</v>
      </c>
      <c r="AN27" s="15" t="s">
        <v>102</v>
      </c>
    </row>
    <row r="28" spans="3:40" x14ac:dyDescent="0.4">
      <c r="C28" s="134">
        <f t="shared" si="3"/>
        <v>0</v>
      </c>
      <c r="D28" s="155"/>
      <c r="E28" s="342" t="s">
        <v>97</v>
      </c>
      <c r="F28" s="215" t="s">
        <v>122</v>
      </c>
      <c r="G28" s="144" t="s">
        <v>103</v>
      </c>
      <c r="H28" s="282" t="str">
        <f t="shared" si="2"/>
        <v>31-100</v>
      </c>
      <c r="I28" s="215"/>
      <c r="J28" s="215"/>
      <c r="K28" s="185"/>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4">
        <f t="shared" si="3"/>
        <v>0</v>
      </c>
      <c r="D29" s="155"/>
      <c r="E29" s="343" t="s">
        <v>97</v>
      </c>
      <c r="F29" s="218" t="s">
        <v>122</v>
      </c>
      <c r="G29" s="146" t="s">
        <v>109</v>
      </c>
      <c r="H29" s="287">
        <f t="shared" si="2"/>
        <v>150</v>
      </c>
      <c r="I29" s="218"/>
      <c r="J29" s="218"/>
      <c r="K29" s="185"/>
      <c r="AK29" s="15" t="s">
        <v>101</v>
      </c>
      <c r="AL29" s="15" t="s">
        <v>98</v>
      </c>
      <c r="AM29" s="15" t="s">
        <v>98</v>
      </c>
      <c r="AN29" s="15" t="s">
        <v>102</v>
      </c>
    </row>
    <row r="30" spans="3:40" x14ac:dyDescent="0.4">
      <c r="C30" s="134">
        <f t="shared" si="3"/>
        <v>0</v>
      </c>
      <c r="D30" s="155"/>
      <c r="E30" s="115" t="s">
        <v>171</v>
      </c>
      <c r="F30" s="317" t="s">
        <v>116</v>
      </c>
      <c r="G30" s="143" t="s">
        <v>95</v>
      </c>
      <c r="H30" s="284" t="str">
        <f t="shared" si="2"/>
        <v>0-30</v>
      </c>
      <c r="I30" s="219"/>
      <c r="J30" s="219"/>
      <c r="K30" s="223"/>
      <c r="AK30" s="15" t="s">
        <v>100</v>
      </c>
      <c r="AL30" s="15" t="s">
        <v>101</v>
      </c>
      <c r="AM30" s="15" t="s">
        <v>101</v>
      </c>
      <c r="AN30" s="15" t="s">
        <v>102</v>
      </c>
    </row>
    <row r="31" spans="3:40" x14ac:dyDescent="0.4">
      <c r="C31" s="134">
        <f t="shared" si="3"/>
        <v>0</v>
      </c>
      <c r="D31" s="155"/>
      <c r="E31" s="116" t="s">
        <v>171</v>
      </c>
      <c r="F31" s="233" t="s">
        <v>116</v>
      </c>
      <c r="G31" s="144" t="s">
        <v>103</v>
      </c>
      <c r="H31" s="287" t="str">
        <f t="shared" si="2"/>
        <v>31-100</v>
      </c>
      <c r="I31" s="218"/>
      <c r="J31" s="218"/>
      <c r="K31" s="185"/>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4">
        <f t="shared" si="3"/>
        <v>0</v>
      </c>
      <c r="D32" s="155"/>
      <c r="E32" s="116" t="s">
        <v>171</v>
      </c>
      <c r="F32" s="232" t="s">
        <v>116</v>
      </c>
      <c r="G32" s="146" t="s">
        <v>109</v>
      </c>
      <c r="H32" s="282">
        <f t="shared" si="2"/>
        <v>150</v>
      </c>
      <c r="I32" s="215"/>
      <c r="J32" s="215"/>
      <c r="K32" s="185"/>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4">
        <f t="shared" si="3"/>
        <v>0</v>
      </c>
      <c r="D33" s="155"/>
      <c r="E33" s="116" t="s">
        <v>171</v>
      </c>
      <c r="F33" s="291" t="s">
        <v>117</v>
      </c>
      <c r="G33" s="297" t="s">
        <v>95</v>
      </c>
      <c r="H33" s="293" t="str">
        <f t="shared" ref="H33:H44" si="4">H5</f>
        <v>0-30</v>
      </c>
      <c r="I33" s="291"/>
      <c r="J33" s="214"/>
      <c r="K33" s="223"/>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4">
        <f t="shared" si="3"/>
        <v>0</v>
      </c>
      <c r="D34" s="155"/>
      <c r="E34" s="116" t="s">
        <v>171</v>
      </c>
      <c r="F34" s="296" t="s">
        <v>117</v>
      </c>
      <c r="G34" s="203" t="s">
        <v>103</v>
      </c>
      <c r="H34" s="294" t="str">
        <f t="shared" si="4"/>
        <v>31-100</v>
      </c>
      <c r="I34" s="232"/>
      <c r="J34" s="215"/>
      <c r="K34" s="185"/>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4">
        <f t="shared" si="3"/>
        <v>0</v>
      </c>
      <c r="D35" s="155"/>
      <c r="E35" s="116" t="s">
        <v>171</v>
      </c>
      <c r="F35" s="318" t="s">
        <v>117</v>
      </c>
      <c r="G35" s="205" t="s">
        <v>109</v>
      </c>
      <c r="H35" s="295">
        <f t="shared" si="4"/>
        <v>150</v>
      </c>
      <c r="I35" s="292"/>
      <c r="J35" s="216"/>
      <c r="K35" s="182"/>
      <c r="AK35" s="15" t="s">
        <v>100</v>
      </c>
      <c r="AL35" s="15" t="s">
        <v>100</v>
      </c>
      <c r="AM35" s="15" t="s">
        <v>101</v>
      </c>
      <c r="AN35" s="15" t="s">
        <v>102</v>
      </c>
    </row>
    <row r="36" spans="3:40" x14ac:dyDescent="0.4">
      <c r="C36" s="134">
        <f t="shared" si="3"/>
        <v>0</v>
      </c>
      <c r="D36" s="155"/>
      <c r="E36" s="116" t="s">
        <v>171</v>
      </c>
      <c r="F36" s="296" t="s">
        <v>122</v>
      </c>
      <c r="G36" s="147" t="s">
        <v>95</v>
      </c>
      <c r="H36" s="286" t="str">
        <f t="shared" si="4"/>
        <v>0-30</v>
      </c>
      <c r="I36" s="225"/>
      <c r="J36" s="225"/>
      <c r="K36" s="224"/>
      <c r="AK36" s="15" t="s">
        <v>100</v>
      </c>
      <c r="AL36" s="15" t="s">
        <v>100</v>
      </c>
      <c r="AM36" s="15" t="s">
        <v>100</v>
      </c>
      <c r="AN36" s="15" t="s">
        <v>102</v>
      </c>
    </row>
    <row r="37" spans="3:40" x14ac:dyDescent="0.4">
      <c r="C37" s="134">
        <f t="shared" si="3"/>
        <v>0</v>
      </c>
      <c r="D37" s="155"/>
      <c r="E37" s="116" t="s">
        <v>171</v>
      </c>
      <c r="F37" s="233" t="s">
        <v>122</v>
      </c>
      <c r="G37" s="144" t="s">
        <v>103</v>
      </c>
      <c r="H37" s="287" t="str">
        <f t="shared" si="4"/>
        <v>31-100</v>
      </c>
      <c r="I37" s="218"/>
      <c r="J37" s="218"/>
      <c r="K37" s="185"/>
      <c r="AK37" s="15" t="s">
        <v>100</v>
      </c>
      <c r="AL37" s="15" t="s">
        <v>100</v>
      </c>
      <c r="AM37" s="15" t="s">
        <v>108</v>
      </c>
      <c r="AN37" s="15" t="s">
        <v>102</v>
      </c>
    </row>
    <row r="38" spans="3:40" x14ac:dyDescent="0.4">
      <c r="C38" s="134">
        <f t="shared" si="3"/>
        <v>0</v>
      </c>
      <c r="D38" s="155"/>
      <c r="E38" s="117" t="s">
        <v>171</v>
      </c>
      <c r="F38" s="319" t="s">
        <v>122</v>
      </c>
      <c r="G38" s="145" t="s">
        <v>109</v>
      </c>
      <c r="H38" s="288">
        <f t="shared" si="4"/>
        <v>150</v>
      </c>
      <c r="I38" s="220"/>
      <c r="J38" s="220"/>
      <c r="K38" s="182"/>
      <c r="AC38" s="18" t="s">
        <v>118</v>
      </c>
      <c r="AK38" s="15" t="s">
        <v>100</v>
      </c>
      <c r="AL38" s="15" t="s">
        <v>100</v>
      </c>
      <c r="AM38" s="15" t="s">
        <v>105</v>
      </c>
      <c r="AN38" s="15" t="s">
        <v>102</v>
      </c>
    </row>
    <row r="39" spans="3:40" x14ac:dyDescent="0.4">
      <c r="C39" s="134">
        <f t="shared" si="3"/>
        <v>0</v>
      </c>
      <c r="D39" s="155"/>
      <c r="E39" s="121" t="s">
        <v>170</v>
      </c>
      <c r="F39" s="221" t="s">
        <v>116</v>
      </c>
      <c r="G39" s="147" t="s">
        <v>95</v>
      </c>
      <c r="H39" s="290" t="str">
        <f t="shared" si="4"/>
        <v>0-30</v>
      </c>
      <c r="I39" s="221"/>
      <c r="J39" s="221"/>
      <c r="K39" s="224"/>
      <c r="AK39" s="15" t="s">
        <v>100</v>
      </c>
      <c r="AL39" s="15" t="s">
        <v>100</v>
      </c>
      <c r="AM39" s="15" t="s">
        <v>98</v>
      </c>
      <c r="AN39" s="15" t="s">
        <v>102</v>
      </c>
    </row>
    <row r="40" spans="3:40" x14ac:dyDescent="0.4">
      <c r="C40" s="134">
        <f t="shared" si="3"/>
        <v>0</v>
      </c>
      <c r="D40" s="155"/>
      <c r="E40" s="148" t="s">
        <v>170</v>
      </c>
      <c r="F40" s="215" t="s">
        <v>116</v>
      </c>
      <c r="G40" s="144" t="s">
        <v>103</v>
      </c>
      <c r="H40" s="282" t="str">
        <f t="shared" si="4"/>
        <v>31-100</v>
      </c>
      <c r="I40" s="215"/>
      <c r="J40" s="215"/>
      <c r="K40" s="185"/>
      <c r="AC40" s="15" t="s">
        <v>87</v>
      </c>
      <c r="AD40" s="84" t="s">
        <v>119</v>
      </c>
      <c r="AE40" s="15" t="s">
        <v>120</v>
      </c>
      <c r="AF40" s="15" t="s">
        <v>121</v>
      </c>
      <c r="AG40" s="15" t="s">
        <v>56</v>
      </c>
      <c r="AK40" s="15" t="s">
        <v>100</v>
      </c>
      <c r="AL40" s="15" t="s">
        <v>108</v>
      </c>
      <c r="AM40" s="15" t="s">
        <v>101</v>
      </c>
      <c r="AN40" s="15" t="s">
        <v>102</v>
      </c>
    </row>
    <row r="41" spans="3:40" x14ac:dyDescent="0.4">
      <c r="C41" s="134">
        <f t="shared" si="3"/>
        <v>0</v>
      </c>
      <c r="D41" s="155"/>
      <c r="E41" s="135" t="s">
        <v>170</v>
      </c>
      <c r="F41" s="216" t="s">
        <v>116</v>
      </c>
      <c r="G41" s="145" t="s">
        <v>109</v>
      </c>
      <c r="H41" s="283">
        <f t="shared" si="4"/>
        <v>150</v>
      </c>
      <c r="I41" s="216"/>
      <c r="J41" s="216"/>
      <c r="K41" s="182"/>
      <c r="AC41" s="15" t="s">
        <v>101</v>
      </c>
      <c r="AD41" s="15">
        <v>4.0000099999999996</v>
      </c>
      <c r="AE41" s="15">
        <v>6</v>
      </c>
      <c r="AF41" s="42">
        <v>5</v>
      </c>
      <c r="AG41" s="15" t="s">
        <v>99</v>
      </c>
      <c r="AK41" s="15" t="s">
        <v>100</v>
      </c>
      <c r="AL41" s="15" t="s">
        <v>108</v>
      </c>
      <c r="AM41" s="15" t="s">
        <v>100</v>
      </c>
      <c r="AN41" s="15" t="s">
        <v>102</v>
      </c>
    </row>
    <row r="42" spans="3:40" x14ac:dyDescent="0.4">
      <c r="C42" s="134">
        <f t="shared" si="3"/>
        <v>0</v>
      </c>
      <c r="D42" s="155"/>
      <c r="E42" s="148" t="s">
        <v>170</v>
      </c>
      <c r="F42" s="225" t="s">
        <v>117</v>
      </c>
      <c r="G42" s="147" t="s">
        <v>95</v>
      </c>
      <c r="H42" s="286" t="str">
        <f t="shared" si="4"/>
        <v>0-30</v>
      </c>
      <c r="I42" s="225"/>
      <c r="J42" s="225"/>
      <c r="K42" s="224"/>
      <c r="AC42" s="15" t="s">
        <v>100</v>
      </c>
      <c r="AD42" s="15">
        <v>3.1</v>
      </c>
      <c r="AE42" s="15">
        <v>4.0000099999999996</v>
      </c>
      <c r="AF42" s="42">
        <v>4</v>
      </c>
      <c r="AK42" s="15" t="s">
        <v>100</v>
      </c>
      <c r="AL42" s="15" t="s">
        <v>108</v>
      </c>
      <c r="AM42" s="15" t="s">
        <v>108</v>
      </c>
      <c r="AN42" s="15" t="s">
        <v>102</v>
      </c>
    </row>
    <row r="43" spans="3:40" x14ac:dyDescent="0.4">
      <c r="C43" s="134">
        <f t="shared" si="3"/>
        <v>0</v>
      </c>
      <c r="D43" s="155"/>
      <c r="E43" s="135" t="s">
        <v>170</v>
      </c>
      <c r="F43" s="218" t="s">
        <v>117</v>
      </c>
      <c r="G43" s="144" t="s">
        <v>103</v>
      </c>
      <c r="H43" s="287" t="str">
        <f t="shared" si="4"/>
        <v>31-100</v>
      </c>
      <c r="I43" s="218"/>
      <c r="J43" s="218"/>
      <c r="K43" s="185"/>
      <c r="AC43" s="15" t="s">
        <v>108</v>
      </c>
      <c r="AD43" s="15">
        <v>2.1</v>
      </c>
      <c r="AE43" s="15">
        <v>3.09999</v>
      </c>
      <c r="AF43" s="42">
        <v>3</v>
      </c>
      <c r="AK43" s="15" t="s">
        <v>100</v>
      </c>
      <c r="AL43" s="15" t="s">
        <v>108</v>
      </c>
      <c r="AM43" s="15" t="s">
        <v>105</v>
      </c>
      <c r="AN43" s="15" t="s">
        <v>102</v>
      </c>
    </row>
    <row r="44" spans="3:40" x14ac:dyDescent="0.4">
      <c r="C44" s="134">
        <f t="shared" si="3"/>
        <v>0</v>
      </c>
      <c r="D44" s="155"/>
      <c r="E44" s="148" t="s">
        <v>170</v>
      </c>
      <c r="F44" s="220" t="s">
        <v>117</v>
      </c>
      <c r="G44" s="145" t="s">
        <v>109</v>
      </c>
      <c r="H44" s="288">
        <f t="shared" si="4"/>
        <v>150</v>
      </c>
      <c r="I44" s="220"/>
      <c r="J44" s="220"/>
      <c r="K44" s="182"/>
      <c r="AC44" s="15" t="s">
        <v>105</v>
      </c>
      <c r="AD44" s="15">
        <v>1.1000000000000001</v>
      </c>
      <c r="AE44" s="15">
        <v>2.09999</v>
      </c>
      <c r="AF44" s="42">
        <v>2</v>
      </c>
      <c r="AK44" s="15" t="s">
        <v>100</v>
      </c>
      <c r="AL44" s="15" t="s">
        <v>108</v>
      </c>
      <c r="AM44" s="15" t="s">
        <v>98</v>
      </c>
      <c r="AN44" s="15" t="s">
        <v>102</v>
      </c>
    </row>
    <row r="45" spans="3:40" x14ac:dyDescent="0.4">
      <c r="C45" s="134">
        <f t="shared" si="3"/>
        <v>0</v>
      </c>
      <c r="D45" s="155"/>
      <c r="E45" s="135" t="s">
        <v>170</v>
      </c>
      <c r="F45" s="214" t="s">
        <v>122</v>
      </c>
      <c r="G45" s="143" t="s">
        <v>95</v>
      </c>
      <c r="H45" s="281" t="str">
        <f t="shared" ref="H45:H56" si="5">H5</f>
        <v>0-30</v>
      </c>
      <c r="I45" s="214"/>
      <c r="J45" s="214"/>
      <c r="K45" s="223"/>
      <c r="AC45" s="15" t="s">
        <v>98</v>
      </c>
      <c r="AD45" s="15">
        <v>0</v>
      </c>
      <c r="AE45" s="15">
        <v>1.09999</v>
      </c>
      <c r="AF45" s="42">
        <v>1</v>
      </c>
      <c r="AG45" s="15" t="s">
        <v>123</v>
      </c>
      <c r="AK45" s="15" t="s">
        <v>100</v>
      </c>
      <c r="AL45" s="15" t="s">
        <v>105</v>
      </c>
      <c r="AM45" s="15" t="s">
        <v>101</v>
      </c>
      <c r="AN45" s="15" t="s">
        <v>102</v>
      </c>
    </row>
    <row r="46" spans="3:40" x14ac:dyDescent="0.4">
      <c r="C46" s="134">
        <f t="shared" si="3"/>
        <v>0</v>
      </c>
      <c r="D46" s="155"/>
      <c r="E46" s="148" t="s">
        <v>170</v>
      </c>
      <c r="F46" s="215" t="s">
        <v>122</v>
      </c>
      <c r="G46" s="144" t="s">
        <v>103</v>
      </c>
      <c r="H46" s="282" t="str">
        <f t="shared" si="5"/>
        <v>31-100</v>
      </c>
      <c r="I46" s="215"/>
      <c r="J46" s="215"/>
      <c r="K46" s="185"/>
      <c r="AK46" s="15" t="s">
        <v>100</v>
      </c>
      <c r="AL46" s="15" t="s">
        <v>105</v>
      </c>
      <c r="AM46" s="15" t="s">
        <v>100</v>
      </c>
      <c r="AN46" s="15" t="s">
        <v>102</v>
      </c>
    </row>
    <row r="47" spans="3:40" x14ac:dyDescent="0.4">
      <c r="C47" s="134">
        <f t="shared" si="3"/>
        <v>0</v>
      </c>
      <c r="D47" s="155"/>
      <c r="E47" s="136" t="s">
        <v>170</v>
      </c>
      <c r="F47" s="216" t="s">
        <v>122</v>
      </c>
      <c r="G47" s="145" t="s">
        <v>109</v>
      </c>
      <c r="H47" s="283">
        <f t="shared" si="5"/>
        <v>150</v>
      </c>
      <c r="I47" s="216"/>
      <c r="J47" s="216"/>
      <c r="K47" s="182"/>
      <c r="AK47" s="15" t="s">
        <v>100</v>
      </c>
      <c r="AL47" s="15" t="s">
        <v>105</v>
      </c>
      <c r="AM47" s="15" t="s">
        <v>108</v>
      </c>
      <c r="AN47" s="15" t="s">
        <v>102</v>
      </c>
    </row>
    <row r="48" spans="3:40" x14ac:dyDescent="0.4">
      <c r="C48" s="134">
        <f t="shared" si="3"/>
        <v>0</v>
      </c>
      <c r="D48" s="155"/>
      <c r="E48" s="118" t="s">
        <v>172</v>
      </c>
      <c r="F48" s="217" t="s">
        <v>116</v>
      </c>
      <c r="G48" s="143" t="s">
        <v>95</v>
      </c>
      <c r="H48" s="289" t="str">
        <f t="shared" si="5"/>
        <v>0-30</v>
      </c>
      <c r="I48" s="217"/>
      <c r="J48" s="217"/>
      <c r="K48" s="223"/>
      <c r="AK48" s="15" t="s">
        <v>100</v>
      </c>
      <c r="AL48" s="15" t="s">
        <v>105</v>
      </c>
      <c r="AM48" s="15" t="s">
        <v>105</v>
      </c>
      <c r="AN48" s="15" t="s">
        <v>102</v>
      </c>
    </row>
    <row r="49" spans="1:40" x14ac:dyDescent="0.4">
      <c r="C49" s="134">
        <f t="shared" si="3"/>
        <v>0</v>
      </c>
      <c r="D49" s="155"/>
      <c r="E49" s="135" t="s">
        <v>172</v>
      </c>
      <c r="F49" s="218" t="s">
        <v>116</v>
      </c>
      <c r="G49" s="144" t="s">
        <v>103</v>
      </c>
      <c r="H49" s="287" t="str">
        <f t="shared" si="5"/>
        <v>31-100</v>
      </c>
      <c r="I49" s="218"/>
      <c r="J49" s="218"/>
      <c r="K49" s="185"/>
      <c r="AK49" s="15" t="s">
        <v>100</v>
      </c>
      <c r="AL49" s="15" t="s">
        <v>105</v>
      </c>
      <c r="AM49" s="15" t="s">
        <v>98</v>
      </c>
      <c r="AN49" s="15" t="s">
        <v>102</v>
      </c>
    </row>
    <row r="50" spans="1:40" x14ac:dyDescent="0.4">
      <c r="C50" s="134">
        <f t="shared" si="3"/>
        <v>0</v>
      </c>
      <c r="D50" s="155"/>
      <c r="E50" s="135" t="s">
        <v>172</v>
      </c>
      <c r="F50" s="215" t="s">
        <v>116</v>
      </c>
      <c r="G50" s="146" t="s">
        <v>109</v>
      </c>
      <c r="H50" s="282">
        <f t="shared" si="5"/>
        <v>150</v>
      </c>
      <c r="I50" s="215"/>
      <c r="J50" s="215"/>
      <c r="K50" s="185"/>
      <c r="AK50" s="15" t="s">
        <v>100</v>
      </c>
      <c r="AL50" s="15" t="s">
        <v>98</v>
      </c>
      <c r="AM50" s="15" t="s">
        <v>101</v>
      </c>
      <c r="AN50" s="15" t="s">
        <v>102</v>
      </c>
    </row>
    <row r="51" spans="1:40" x14ac:dyDescent="0.4">
      <c r="C51" s="134">
        <f t="shared" si="3"/>
        <v>0</v>
      </c>
      <c r="D51" s="155"/>
      <c r="E51" s="135" t="s">
        <v>172</v>
      </c>
      <c r="F51" s="214" t="s">
        <v>117</v>
      </c>
      <c r="G51" s="143" t="s">
        <v>95</v>
      </c>
      <c r="H51" s="281" t="str">
        <f t="shared" si="5"/>
        <v>0-30</v>
      </c>
      <c r="I51" s="214"/>
      <c r="J51" s="214"/>
      <c r="K51" s="223"/>
      <c r="AK51" s="15" t="s">
        <v>100</v>
      </c>
      <c r="AL51" s="15" t="s">
        <v>98</v>
      </c>
      <c r="AM51" s="15" t="s">
        <v>100</v>
      </c>
      <c r="AN51" s="15" t="s">
        <v>102</v>
      </c>
    </row>
    <row r="52" spans="1:40" x14ac:dyDescent="0.4">
      <c r="C52" s="134">
        <f t="shared" si="3"/>
        <v>0</v>
      </c>
      <c r="D52" s="155"/>
      <c r="E52" s="135" t="s">
        <v>172</v>
      </c>
      <c r="F52" s="215" t="s">
        <v>117</v>
      </c>
      <c r="G52" s="144" t="s">
        <v>103</v>
      </c>
      <c r="H52" s="282" t="str">
        <f t="shared" si="5"/>
        <v>31-100</v>
      </c>
      <c r="I52" s="215"/>
      <c r="J52" s="215"/>
      <c r="K52" s="185"/>
      <c r="AK52" s="15" t="s">
        <v>100</v>
      </c>
      <c r="AL52" s="15" t="s">
        <v>98</v>
      </c>
      <c r="AM52" s="15" t="s">
        <v>108</v>
      </c>
      <c r="AN52" s="15" t="s">
        <v>102</v>
      </c>
    </row>
    <row r="53" spans="1:40" x14ac:dyDescent="0.4">
      <c r="C53" s="134">
        <f t="shared" si="3"/>
        <v>0</v>
      </c>
      <c r="D53" s="155"/>
      <c r="E53" s="135" t="s">
        <v>172</v>
      </c>
      <c r="F53" s="216" t="s">
        <v>117</v>
      </c>
      <c r="G53" s="145" t="s">
        <v>109</v>
      </c>
      <c r="H53" s="283">
        <f t="shared" si="5"/>
        <v>150</v>
      </c>
      <c r="I53" s="216"/>
      <c r="J53" s="216"/>
      <c r="K53" s="182"/>
      <c r="AK53" s="15" t="s">
        <v>100</v>
      </c>
      <c r="AL53" s="15" t="s">
        <v>98</v>
      </c>
      <c r="AM53" s="15" t="s">
        <v>105</v>
      </c>
      <c r="AN53" s="15" t="s">
        <v>102</v>
      </c>
    </row>
    <row r="54" spans="1:40" x14ac:dyDescent="0.4">
      <c r="C54" s="134">
        <f t="shared" si="3"/>
        <v>0</v>
      </c>
      <c r="D54" s="155"/>
      <c r="E54" s="135" t="s">
        <v>172</v>
      </c>
      <c r="F54" s="225" t="s">
        <v>122</v>
      </c>
      <c r="G54" s="147" t="s">
        <v>95</v>
      </c>
      <c r="H54" s="286" t="str">
        <f t="shared" si="5"/>
        <v>0-30</v>
      </c>
      <c r="I54" s="225"/>
      <c r="J54" s="225"/>
      <c r="K54" s="224"/>
      <c r="AK54" s="15" t="s">
        <v>100</v>
      </c>
      <c r="AL54" s="15" t="s">
        <v>98</v>
      </c>
      <c r="AM54" s="15" t="s">
        <v>98</v>
      </c>
      <c r="AN54" s="15" t="s">
        <v>102</v>
      </c>
    </row>
    <row r="55" spans="1:40" x14ac:dyDescent="0.4">
      <c r="A55" s="86"/>
      <c r="C55" s="134">
        <f t="shared" si="3"/>
        <v>0</v>
      </c>
      <c r="D55" s="155"/>
      <c r="E55" s="135" t="s">
        <v>172</v>
      </c>
      <c r="F55" s="218" t="s">
        <v>122</v>
      </c>
      <c r="G55" s="144" t="s">
        <v>103</v>
      </c>
      <c r="H55" s="287" t="str">
        <f t="shared" si="5"/>
        <v>31-100</v>
      </c>
      <c r="I55" s="218"/>
      <c r="J55" s="218"/>
      <c r="K55" s="185"/>
      <c r="AK55" s="15" t="s">
        <v>108</v>
      </c>
      <c r="AL55" s="15" t="s">
        <v>101</v>
      </c>
      <c r="AM55" s="15" t="s">
        <v>101</v>
      </c>
      <c r="AN55" s="15" t="s">
        <v>102</v>
      </c>
    </row>
    <row r="56" spans="1:40" x14ac:dyDescent="0.4">
      <c r="A56" s="86"/>
      <c r="C56" s="134">
        <f t="shared" si="3"/>
        <v>0</v>
      </c>
      <c r="D56" s="155"/>
      <c r="E56" s="136" t="s">
        <v>172</v>
      </c>
      <c r="F56" s="220" t="s">
        <v>122</v>
      </c>
      <c r="G56" s="145" t="s">
        <v>109</v>
      </c>
      <c r="H56" s="288">
        <f t="shared" si="5"/>
        <v>150</v>
      </c>
      <c r="I56" s="220"/>
      <c r="J56" s="220"/>
      <c r="K56" s="182"/>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2" t="str">
        <f>IFERROR(AVERAGE(I5:J5,I27:J27,I21:J21,I24:J24), "")</f>
        <v/>
      </c>
      <c r="G61" s="206" t="s">
        <v>183</v>
      </c>
      <c r="H61" s="208" t="str" cm="1">
        <f t="array" ref="H61">IFERROR(INDEX('Benthic - L&amp;R Level 1 &amp; 2'!$AG$5:$AG$28, MATCH(1, ('Benthic - L&amp;R Level 1 &amp; 2'!$D61='Benthic - L&amp;R Level 1 &amp; 2'!$AC$5:$AC$28)*('Benthic - L&amp;R Level 1 &amp; 2'!$F61&gt;='Benthic - L&amp;R Level 1 &amp; 2'!$AE$5:$AE$28)*('Benthic - L&amp;R Level 1 &amp; 2'!$F61&lt;AF5:AF28),0)), "")</f>
        <v/>
      </c>
      <c r="I61" s="206"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2" t="str">
        <f>IFERROR(AVERAGE(I8:J8,I45:J45,I39:J39,I42:J42), "")</f>
        <v/>
      </c>
      <c r="G62" s="207" t="str">
        <f>IFERROR(AE32, "")</f>
        <v/>
      </c>
      <c r="H62" s="208" t="str" cm="1">
        <f t="array" ref="H62">IFERROR(_xlfn.IFS(Table16[[#This Row],[Avg. indicator value]]&gt;AE32, "Poor/Bad", Table16[[#This Row],[Avg. indicator value]]=AE32, "Moderate", Table16[[#This Row],[Avg. indicator value]]&lt;AE32, "High/Good"), "")</f>
        <v/>
      </c>
      <c r="I62" s="206"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2" t="str">
        <f>IFERROR(AVERAGE(I11:J11,I30:J30,I36:J36,I33:J33), "")</f>
        <v/>
      </c>
      <c r="G63" s="206" t="s">
        <v>183</v>
      </c>
      <c r="H63" s="208" t="s">
        <v>183</v>
      </c>
      <c r="I63" s="206" t="s">
        <v>183</v>
      </c>
      <c r="AK63" s="15" t="s">
        <v>108</v>
      </c>
      <c r="AL63" s="15" t="s">
        <v>100</v>
      </c>
      <c r="AM63" s="15" t="s">
        <v>105</v>
      </c>
      <c r="AN63" s="15" t="s">
        <v>102</v>
      </c>
    </row>
    <row r="64" spans="1:40" x14ac:dyDescent="0.4">
      <c r="A64" s="86"/>
      <c r="C64" s="77">
        <f>C33</f>
        <v>0</v>
      </c>
      <c r="D64" s="77" t="str">
        <f>E14</f>
        <v>T (ºC)</v>
      </c>
      <c r="E64" s="77" t="str">
        <f>G14</f>
        <v>Sampling zone 1</v>
      </c>
      <c r="F64" s="162" t="str">
        <f>IFERROR(AVERAGE(I14:J14,I54:J54,I48:J48,I51:J51), "")</f>
        <v/>
      </c>
      <c r="G64" s="206" t="s">
        <v>183</v>
      </c>
      <c r="H64" s="208" t="s">
        <v>183</v>
      </c>
      <c r="I64" s="206" t="s">
        <v>183</v>
      </c>
      <c r="AK64" s="15" t="s">
        <v>108</v>
      </c>
      <c r="AL64" s="15" t="s">
        <v>100</v>
      </c>
      <c r="AM64" s="15" t="s">
        <v>98</v>
      </c>
      <c r="AN64" s="15" t="s">
        <v>102</v>
      </c>
    </row>
    <row r="65" spans="1:40" x14ac:dyDescent="0.4">
      <c r="A65" s="86"/>
      <c r="C65" s="77">
        <f>C36</f>
        <v>0</v>
      </c>
      <c r="D65" s="77" t="str">
        <f>E6</f>
        <v>Redox potential (EhNHE)</v>
      </c>
      <c r="E65" s="77" t="str">
        <f>G15</f>
        <v>Sampling zone 2</v>
      </c>
      <c r="F65" s="162" t="str">
        <f>IFERROR(AVERAGE(I6:J6,I28:J28,I22:J22,I25:J25), "")</f>
        <v/>
      </c>
      <c r="G65" s="206" t="s">
        <v>183</v>
      </c>
      <c r="H65" s="208" t="str" cm="1">
        <f t="array" ref="H65">IFERROR(INDEX('Benthic - L&amp;R Level 1 &amp; 2'!$AG$5:$AG$28, MATCH(1, ('Benthic - L&amp;R Level 1 &amp; 2'!$D65='Benthic - L&amp;R Level 1 &amp; 2'!$AC$5:$AC$28)*('Benthic - L&amp;R Level 1 &amp; 2'!$F65&gt;='Benthic - L&amp;R Level 1 &amp; 2'!$AE$5:$AE$28)*('Benthic - L&amp;R Level 1 &amp; 2'!$F65&lt;AF5:AF28),0)), "")</f>
        <v/>
      </c>
      <c r="I65" s="206"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2" t="str">
        <f>IFERROR(AVERAGE(I9:J9,I46:J46,I40:J40,I43:J43), "")</f>
        <v/>
      </c>
      <c r="G66" s="207" t="str">
        <f>IFERROR(AE33, "")</f>
        <v/>
      </c>
      <c r="H66" s="208" t="str" cm="1">
        <f t="array" ref="H66">IFERROR(_xlfn.IFS(Table16[[#This Row],[Avg. indicator value]]&gt;AE33, "Poor/Bad", Table16[[#This Row],[Avg. indicator value]]=AE33, "Moderate", Table16[[#This Row],[Avg. indicator value]]&lt;AE33, "High/Good"), "")</f>
        <v/>
      </c>
      <c r="I66" s="206"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2" t="str">
        <f>IFERROR(AVERAGE(I12:J12,I34:J34,I37:J37,I31:J31), "")</f>
        <v/>
      </c>
      <c r="G67" s="206" t="s">
        <v>183</v>
      </c>
      <c r="H67" s="208" t="s">
        <v>183</v>
      </c>
      <c r="I67" s="206" t="s">
        <v>183</v>
      </c>
      <c r="AK67" s="15" t="s">
        <v>108</v>
      </c>
      <c r="AL67" s="15" t="s">
        <v>108</v>
      </c>
      <c r="AM67" s="15" t="s">
        <v>108</v>
      </c>
      <c r="AN67" s="15" t="s">
        <v>133</v>
      </c>
    </row>
    <row r="68" spans="1:40" x14ac:dyDescent="0.4">
      <c r="A68" s="86"/>
      <c r="C68" s="77">
        <f>C11</f>
        <v>0</v>
      </c>
      <c r="D68" s="77" t="str">
        <f>E15</f>
        <v>T (ºC)</v>
      </c>
      <c r="E68" s="77" t="str">
        <f>G15</f>
        <v>Sampling zone 2</v>
      </c>
      <c r="F68" s="162" t="str">
        <f>IFERROR(AVERAGE(I15:J15,I49:J49,I52:J52,I55:J55), "")</f>
        <v/>
      </c>
      <c r="G68" s="206" t="s">
        <v>183</v>
      </c>
      <c r="H68" s="208" t="s">
        <v>183</v>
      </c>
      <c r="I68" s="206" t="s">
        <v>183</v>
      </c>
      <c r="AK68" s="15" t="s">
        <v>108</v>
      </c>
      <c r="AL68" s="15" t="s">
        <v>108</v>
      </c>
      <c r="AM68" s="15" t="s">
        <v>105</v>
      </c>
      <c r="AN68" s="15" t="s">
        <v>133</v>
      </c>
    </row>
    <row r="69" spans="1:40" x14ac:dyDescent="0.4">
      <c r="A69" s="86"/>
      <c r="C69" s="77">
        <f>C30</f>
        <v>0</v>
      </c>
      <c r="D69" s="77" t="str">
        <f>E7</f>
        <v>Redox potential (EhNHE)</v>
      </c>
      <c r="E69" s="77" t="str">
        <f>G7</f>
        <v>Reference zone</v>
      </c>
      <c r="F69" s="162" t="str">
        <f>IFERROR(AVERAGE(I7:J7,I29:J29,I23:J23,I26:J26), "")</f>
        <v/>
      </c>
      <c r="G69" s="206" t="s">
        <v>183</v>
      </c>
      <c r="H69" s="208" t="str" cm="1">
        <f t="array" ref="H69">IFERROR(INDEX('Benthic - L&amp;R Level 1 &amp; 2'!$AG$5:$AG$28, MATCH(1, ('Benthic - L&amp;R Level 1 &amp; 2'!$D69='Benthic - L&amp;R Level 1 &amp; 2'!$AC$5:$AC$28)*('Benthic - L&amp;R Level 1 &amp; 2'!$F69&gt;='Benthic - L&amp;R Level 1 &amp; 2'!$AE$5:$AE$28)*('Benthic - L&amp;R Level 1 &amp; 2'!$F69&lt;AF5:AF28),0)), "")</f>
        <v/>
      </c>
      <c r="I69" s="206"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2" t="str">
        <f>IFERROR(AVERAGE(I10:J10,I41:J41,I47:J47,I44:J44), "")</f>
        <v/>
      </c>
      <c r="G70" s="207" t="str">
        <f>IFERROR(AE34, "")</f>
        <v/>
      </c>
      <c r="H70" s="208" t="str" cm="1">
        <f t="array" ref="H70">IFERROR(_xlfn.IFS(Table16[[#This Row],[Avg. indicator value]]&gt;AE34, "Poor/Bad", Table16[[#This Row],[Avg. indicator value]]=AE34, "Moderate", Table16[[#This Row],[Avg. indicator value]]&lt;AE34, "High/Good"), "")</f>
        <v/>
      </c>
      <c r="I70" s="206"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2" t="str">
        <f>IFERROR(AVERAGE(I13:J13,I38:J38,I32:J32,I35:J35), "")</f>
        <v/>
      </c>
      <c r="G71" s="206" t="s">
        <v>183</v>
      </c>
      <c r="H71" s="208" t="s">
        <v>183</v>
      </c>
      <c r="I71" s="206" t="s">
        <v>183</v>
      </c>
      <c r="AK71" s="15" t="s">
        <v>108</v>
      </c>
      <c r="AL71" s="15" t="s">
        <v>105</v>
      </c>
      <c r="AM71" s="15" t="s">
        <v>100</v>
      </c>
      <c r="AN71" s="15" t="s">
        <v>102</v>
      </c>
    </row>
    <row r="72" spans="1:40" x14ac:dyDescent="0.4">
      <c r="A72" s="86"/>
      <c r="C72" s="77">
        <f>C45</f>
        <v>0</v>
      </c>
      <c r="D72" s="77" t="str">
        <f>E16</f>
        <v>T (ºC)</v>
      </c>
      <c r="E72" s="77" t="str">
        <f>G16</f>
        <v>Reference zone</v>
      </c>
      <c r="F72" s="162" t="str">
        <f>IFERROR(AVERAGE(I16:J16,I50:J50,I56:J56,I53:J53), "")</f>
        <v/>
      </c>
      <c r="G72" s="206" t="s">
        <v>183</v>
      </c>
      <c r="H72" s="208" t="s">
        <v>183</v>
      </c>
      <c r="I72" s="206"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84C78799-D528-4A73-BA6E-10233E389BEC}"/>
</file>

<file path=customXml/itemProps3.xml><?xml version="1.0" encoding="utf-8"?>
<ds:datastoreItem xmlns:ds="http://schemas.openxmlformats.org/officeDocument/2006/customXml" ds:itemID="{CA3EA93C-ECBC-4B88-AF0A-593021804B71}">
  <ds:schemaRefs>
    <ds:schemaRef ds:uri="http://purl.org/dc/dcmitype/"/>
    <ds:schemaRef ds:uri="http://schemas.openxmlformats.org/package/2006/metadata/core-properties"/>
    <ds:schemaRef ds:uri="http://purl.org/dc/terms/"/>
    <ds:schemaRef ds:uri="http://purl.org/dc/elements/1.1/"/>
    <ds:schemaRef ds:uri="http://schemas.microsoft.com/office/2006/metadata/properties"/>
    <ds:schemaRef ds:uri="http://schemas.microsoft.com/office/2006/documentManagement/types"/>
    <ds:schemaRef ds:uri="http://schemas.microsoft.com/office/infopath/2007/PartnerControls"/>
    <ds:schemaRef ds:uri="99ad40cc-680a-4aa6-833b-2b0486d3fb11"/>
    <ds:schemaRef ds:uri="3a13e49e-2ea0-4be7-98e3-a344c68ac746"/>
    <ds:schemaRef ds:uri="http://www.w3.org/XML/1998/namespace"/>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2026-01-29T09:56:45Z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